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KRKA 2024\NSAIDs\"/>
    </mc:Choice>
  </mc:AlternateContent>
  <xr:revisionPtr revIDLastSave="0" documentId="13_ncr:1_{3315BF24-4A03-47A3-979C-55B762560AAD}" xr6:coauthVersionLast="47" xr6:coauthVersionMax="47" xr10:uidLastSave="{00000000-0000-0000-0000-000000000000}"/>
  <bookViews>
    <workbookView xWindow="-110" yWindow="-110" windowWidth="19420" windowHeight="11020" xr2:uid="{CA5A11F4-545F-4F01-BC28-8EE38DB89948}"/>
  </bookViews>
  <sheets>
    <sheet name="SORE2&amp;SCORE2-OP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N24" i="1"/>
  <c r="A18" i="1"/>
  <c r="N22" i="1"/>
  <c r="M22" i="1" s="1"/>
  <c r="J22" i="1"/>
  <c r="K22" i="1" s="1"/>
  <c r="N20" i="1"/>
  <c r="M20" i="1" s="1"/>
  <c r="A26" i="1"/>
  <c r="A20" i="1"/>
  <c r="J26" i="1"/>
  <c r="K26" i="1" s="1"/>
  <c r="N26" i="1"/>
  <c r="M26" i="1" s="1"/>
  <c r="J24" i="1"/>
  <c r="K24" i="1" s="1"/>
  <c r="J20" i="1"/>
  <c r="K20" i="1" s="1"/>
  <c r="J7" i="1"/>
  <c r="K7" i="1" s="1"/>
  <c r="J9" i="1"/>
  <c r="K9" i="1" s="1"/>
  <c r="J11" i="1"/>
  <c r="K11" i="1" s="1"/>
  <c r="J13" i="1"/>
  <c r="K13" i="1" s="1"/>
  <c r="N13" i="1"/>
  <c r="M13" i="1" s="1"/>
  <c r="N11" i="1"/>
  <c r="M11" i="1" s="1"/>
  <c r="N7" i="1"/>
  <c r="M7" i="1" s="1"/>
  <c r="N9" i="1"/>
  <c r="M9" i="1" s="1"/>
  <c r="C32" i="1" l="1"/>
  <c r="D32" i="1" s="1"/>
  <c r="A29" i="1"/>
  <c r="A21" i="1"/>
  <c r="A23" i="1"/>
  <c r="A27" i="1" l="1"/>
  <c r="M24" i="1"/>
</calcChain>
</file>

<file path=xl/sharedStrings.xml><?xml version="1.0" encoding="utf-8"?>
<sst xmlns="http://schemas.openxmlformats.org/spreadsheetml/2006/main" count="142" uniqueCount="44">
  <si>
    <t>ასაკი</t>
  </si>
  <si>
    <t>SCORE2 &amp; SCORE2-OP</t>
  </si>
  <si>
    <t xml:space="preserve">ფატალური და არაფატალური კარდიოვასკულური დაავადების 10-წლიანი რისკი </t>
  </si>
  <si>
    <t>კარდიოვასკულური დაავადების ძალიან მაღალი რისკის ქვეყნებისთვის (მათ შორის საქართველო)</t>
  </si>
  <si>
    <t>სქესი</t>
  </si>
  <si>
    <t>წელი</t>
  </si>
  <si>
    <t>სისტოლური წნევა</t>
  </si>
  <si>
    <t>mmHg</t>
  </si>
  <si>
    <t>არა-HDL ქოლესტეროლი</t>
  </si>
  <si>
    <t>მმოლ/ლ</t>
  </si>
  <si>
    <t>მიმდინარე მწეველი</t>
  </si>
  <si>
    <t>კი</t>
  </si>
  <si>
    <t>არა</t>
  </si>
  <si>
    <t>3.0-3.9</t>
  </si>
  <si>
    <t>4.0-4.9</t>
  </si>
  <si>
    <t>5.0-5.9</t>
  </si>
  <si>
    <t>6.0-6.9</t>
  </si>
  <si>
    <t>არამწეველი ქალი</t>
  </si>
  <si>
    <t>მწეველი ქალი</t>
  </si>
  <si>
    <t>110-119</t>
  </si>
  <si>
    <t>120-139</t>
  </si>
  <si>
    <t>140-159</t>
  </si>
  <si>
    <t>160-179</t>
  </si>
  <si>
    <t>85-89</t>
  </si>
  <si>
    <t>80-84</t>
  </si>
  <si>
    <t>75-79</t>
  </si>
  <si>
    <t>70-74</t>
  </si>
  <si>
    <t>65-69</t>
  </si>
  <si>
    <t>60-64</t>
  </si>
  <si>
    <t>50-54</t>
  </si>
  <si>
    <t>45-49</t>
  </si>
  <si>
    <t>40-44</t>
  </si>
  <si>
    <t>არამწეველი კაცი</t>
  </si>
  <si>
    <t>მწეველი კაცი</t>
  </si>
  <si>
    <t>55-59</t>
  </si>
  <si>
    <t>←</t>
  </si>
  <si>
    <t>→</t>
  </si>
  <si>
    <t>* სისტოლური წნევის სამიზნე მაჩვენებელი &lt;140 mmHg, ხოლო კარგი ამტანობის შემთხვევაში 130 mmHg</t>
  </si>
  <si>
    <t>* კარგი ამტანობის შემთხვევაში სისტოლური წნევის სამიზნე მაჩვენებელი &lt;130 mmHg</t>
  </si>
  <si>
    <t>* დაბალი სიმკვრივის ლიპოპროტეინის ქოლესტეროლის სამიზნე მაჩვენებელი &lt;2.6 მმოლ/ლ (100 მგ/დლ)</t>
  </si>
  <si>
    <t>* დაბალი სიმკვრივის ლიპოპროტეინის ქოლესტეროლის სამიზნე მაჩვენებელი &lt;1.8 მმოლ/ლ (70 მგ/დლ)</t>
  </si>
  <si>
    <t>* დაბალი სიმკვრივის ლიპოპროტეინის ქოლესტეროლის სამიზნე მაჩვენებელი &lt;1.5 მმოლ/ლ (55 მგ/დლ)</t>
  </si>
  <si>
    <t xml:space="preserve">* არ არის დამატებითი პრევენციული სამიზნე </t>
  </si>
  <si>
    <r>
      <t xml:space="preserve">* </t>
    </r>
    <r>
      <rPr>
        <sz val="11"/>
        <color theme="0"/>
        <rFont val="Calibri"/>
        <family val="2"/>
        <charset val="204"/>
      </rPr>
      <t>≥</t>
    </r>
    <r>
      <rPr>
        <sz val="8.8000000000000007"/>
        <color theme="0"/>
        <rFont val="Calibri"/>
        <family val="2"/>
        <charset val="204"/>
      </rPr>
      <t>70 წლის ინდივიდებისთვის დამახასიათებელი რისკ-ფაქტორების მართვა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</si>
</sst>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Segoe UI"/>
      <family val="2"/>
      <charset val="204"/>
    </font>
    <font>
      <sz val="11"/>
      <color theme="0"/>
      <name val="Calibri"/>
      <family val="2"/>
      <charset val="204"/>
    </font>
    <font>
      <sz val="8.8000000000000007"/>
      <color theme="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0" fillId="4" borderId="0" xfId="0" applyFill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0" fillId="2" borderId="23" xfId="0" applyFill="1" applyBorder="1"/>
    <xf numFmtId="0" fontId="0" fillId="2" borderId="24" xfId="0" applyFill="1" applyBorder="1"/>
    <xf numFmtId="0" fontId="2" fillId="5" borderId="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2" borderId="0" xfId="0" applyFill="1" applyAlignment="1">
      <alignment horizontal="right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/>
    <xf numFmtId="0" fontId="6" fillId="2" borderId="0" xfId="0" applyFont="1" applyFill="1"/>
    <xf numFmtId="0" fontId="2" fillId="2" borderId="0" xfId="0" applyFont="1" applyFill="1" applyProtection="1">
      <protection locked="0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1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P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Drop" dropStyle="combo" dx="31" fmlaLink="$D$15" fmlaRange="$P$2:$P$4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241301</xdr:colOff>
      <xdr:row>17</xdr:row>
      <xdr:rowOff>19840</xdr:rowOff>
    </xdr:from>
    <xdr:to>
      <xdr:col>12</xdr:col>
      <xdr:colOff>400051</xdr:colOff>
      <xdr:row>28</xdr:row>
      <xdr:rowOff>101982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301" y="3169440"/>
          <a:ext cx="1377950" cy="2131605"/>
        </a:xfrm>
        <a:prstGeom prst="rect">
          <a:avLst/>
        </a:prstGeom>
      </xdr:spPr>
    </xdr:pic>
    <xdr:clientData/>
  </xdr:twoCellAnchor>
  <xdr:twoCellAnchor editAs="oneCell">
    <xdr:from>
      <xdr:col>10</xdr:col>
      <xdr:colOff>252361</xdr:colOff>
      <xdr:row>5</xdr:row>
      <xdr:rowOff>0</xdr:rowOff>
    </xdr:from>
    <xdr:to>
      <xdr:col>12</xdr:col>
      <xdr:colOff>381000</xdr:colOff>
      <xdr:row>15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8361" y="920750"/>
          <a:ext cx="1347839" cy="2000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</xdr:row>
          <xdr:rowOff>177800</xdr:rowOff>
        </xdr:from>
        <xdr:to>
          <xdr:col>2</xdr:col>
          <xdr:colOff>133350</xdr:colOff>
          <xdr:row>7</xdr:row>
          <xdr:rowOff>25400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კაცი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196850</xdr:colOff>
          <xdr:row>6</xdr:row>
          <xdr:rowOff>12700</xdr:rowOff>
        </xdr:from>
        <xdr:to>
          <xdr:col>3</xdr:col>
          <xdr:colOff>260350</xdr:colOff>
          <xdr:row>7</xdr:row>
          <xdr:rowOff>50800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ქალი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565150</xdr:colOff>
          <xdr:row>0</xdr:row>
          <xdr:rowOff>57150</xdr:rowOff>
        </xdr:from>
        <xdr:to>
          <xdr:col>15</xdr:col>
          <xdr:colOff>19050</xdr:colOff>
          <xdr:row>1</xdr:row>
          <xdr:rowOff>95250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14</xdr:row>
          <xdr:rowOff>6350</xdr:rowOff>
        </xdr:from>
        <xdr:to>
          <xdr:col>3</xdr:col>
          <xdr:colOff>495300</xdr:colOff>
          <xdr:row>15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BD3B-1A00-4076-8E8B-2F0DC516B969}">
  <dimension ref="A1:AL53"/>
  <sheetViews>
    <sheetView tabSelected="1" zoomScale="70" zoomScaleNormal="70" workbookViewId="0">
      <selection activeCell="D13" sqref="D13"/>
    </sheetView>
  </sheetViews>
  <sheetFormatPr defaultRowHeight="14.5" x14ac:dyDescent="0.35"/>
  <cols>
    <col min="1" max="15" width="8.7265625" style="1"/>
    <col min="16" max="16" width="8.7265625" style="57"/>
    <col min="17" max="16384" width="8.7265625" style="1"/>
  </cols>
  <sheetData>
    <row r="1" spans="1:38" ht="14.5" customHeight="1" x14ac:dyDescent="0.35">
      <c r="A1" s="80" t="s">
        <v>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59">
        <v>3</v>
      </c>
      <c r="T1" s="73" t="s">
        <v>17</v>
      </c>
      <c r="U1" s="74"/>
      <c r="V1" s="74"/>
      <c r="W1" s="75"/>
      <c r="X1" s="76" t="s">
        <v>18</v>
      </c>
      <c r="Y1" s="77"/>
      <c r="Z1" s="77"/>
      <c r="AA1" s="78"/>
      <c r="AE1" s="73" t="s">
        <v>32</v>
      </c>
      <c r="AF1" s="74"/>
      <c r="AG1" s="74"/>
      <c r="AH1" s="75"/>
      <c r="AI1" s="76" t="s">
        <v>33</v>
      </c>
      <c r="AJ1" s="77"/>
      <c r="AK1" s="77"/>
      <c r="AL1" s="78"/>
    </row>
    <row r="2" spans="1:38" ht="14.5" customHeight="1" thickBot="1" x14ac:dyDescent="0.4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T2" s="22" t="s">
        <v>13</v>
      </c>
      <c r="U2" s="23" t="s">
        <v>14</v>
      </c>
      <c r="V2" s="23" t="s">
        <v>15</v>
      </c>
      <c r="W2" s="24" t="s">
        <v>16</v>
      </c>
      <c r="X2" s="22" t="s">
        <v>13</v>
      </c>
      <c r="Y2" s="23" t="s">
        <v>14</v>
      </c>
      <c r="Z2" s="23" t="s">
        <v>15</v>
      </c>
      <c r="AA2" s="24" t="s">
        <v>16</v>
      </c>
      <c r="AE2" s="22" t="s">
        <v>13</v>
      </c>
      <c r="AF2" s="23" t="s">
        <v>14</v>
      </c>
      <c r="AG2" s="23" t="s">
        <v>15</v>
      </c>
      <c r="AH2" s="24" t="s">
        <v>16</v>
      </c>
      <c r="AI2" s="22" t="s">
        <v>13</v>
      </c>
      <c r="AJ2" s="23" t="s">
        <v>14</v>
      </c>
      <c r="AK2" s="23" t="s">
        <v>15</v>
      </c>
      <c r="AL2" s="24" t="s">
        <v>16</v>
      </c>
    </row>
    <row r="3" spans="1:38" x14ac:dyDescent="0.3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57" t="s">
        <v>11</v>
      </c>
      <c r="R3" s="68" t="s">
        <v>23</v>
      </c>
      <c r="S3" s="44" t="s">
        <v>22</v>
      </c>
      <c r="T3" s="25">
        <v>62</v>
      </c>
      <c r="U3" s="26">
        <v>63</v>
      </c>
      <c r="V3" s="26">
        <v>64</v>
      </c>
      <c r="W3" s="27">
        <v>65</v>
      </c>
      <c r="X3" s="25">
        <v>65</v>
      </c>
      <c r="Y3" s="26">
        <v>66</v>
      </c>
      <c r="Z3" s="26">
        <v>67</v>
      </c>
      <c r="AA3" s="27">
        <v>68</v>
      </c>
      <c r="AC3" s="68" t="s">
        <v>23</v>
      </c>
      <c r="AD3" s="44" t="s">
        <v>22</v>
      </c>
      <c r="AE3" s="25">
        <v>49</v>
      </c>
      <c r="AF3" s="26">
        <v>54</v>
      </c>
      <c r="AG3" s="26">
        <v>59</v>
      </c>
      <c r="AH3" s="27">
        <v>64</v>
      </c>
      <c r="AI3" s="25">
        <v>49</v>
      </c>
      <c r="AJ3" s="26">
        <v>54</v>
      </c>
      <c r="AK3" s="26">
        <v>59</v>
      </c>
      <c r="AL3" s="27">
        <v>64</v>
      </c>
    </row>
    <row r="4" spans="1:38" x14ac:dyDescent="0.35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57" t="s">
        <v>12</v>
      </c>
      <c r="R4" s="69"/>
      <c r="S4" s="45" t="s">
        <v>21</v>
      </c>
      <c r="T4" s="11">
        <v>60</v>
      </c>
      <c r="U4" s="8">
        <v>61</v>
      </c>
      <c r="V4" s="8">
        <v>62</v>
      </c>
      <c r="W4" s="12">
        <v>63</v>
      </c>
      <c r="X4" s="11">
        <v>63</v>
      </c>
      <c r="Y4" s="8">
        <v>64</v>
      </c>
      <c r="Z4" s="8">
        <v>65</v>
      </c>
      <c r="AA4" s="12">
        <v>66</v>
      </c>
      <c r="AC4" s="69"/>
      <c r="AD4" s="45" t="s">
        <v>21</v>
      </c>
      <c r="AE4" s="11">
        <v>48</v>
      </c>
      <c r="AF4" s="8">
        <v>53</v>
      </c>
      <c r="AG4" s="8">
        <v>58</v>
      </c>
      <c r="AH4" s="12">
        <v>63</v>
      </c>
      <c r="AI4" s="11">
        <v>48</v>
      </c>
      <c r="AJ4" s="8">
        <v>53</v>
      </c>
      <c r="AK4" s="8">
        <v>58</v>
      </c>
      <c r="AL4" s="12">
        <v>63</v>
      </c>
    </row>
    <row r="5" spans="1:38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3"/>
      <c r="R5" s="69"/>
      <c r="S5" s="45" t="s">
        <v>20</v>
      </c>
      <c r="T5" s="11">
        <v>58</v>
      </c>
      <c r="U5" s="8">
        <v>59</v>
      </c>
      <c r="V5" s="8">
        <v>60</v>
      </c>
      <c r="W5" s="12">
        <v>61</v>
      </c>
      <c r="X5" s="11">
        <v>61</v>
      </c>
      <c r="Y5" s="8">
        <v>62</v>
      </c>
      <c r="Z5" s="8">
        <v>63</v>
      </c>
      <c r="AA5" s="12">
        <v>65</v>
      </c>
      <c r="AC5" s="69"/>
      <c r="AD5" s="45" t="s">
        <v>20</v>
      </c>
      <c r="AE5" s="11">
        <v>47</v>
      </c>
      <c r="AF5" s="8">
        <v>52</v>
      </c>
      <c r="AG5" s="8">
        <v>56</v>
      </c>
      <c r="AH5" s="12">
        <v>61</v>
      </c>
      <c r="AI5" s="11">
        <v>47</v>
      </c>
      <c r="AJ5" s="8">
        <v>52</v>
      </c>
      <c r="AK5" s="8">
        <v>56</v>
      </c>
      <c r="AL5" s="12">
        <v>61</v>
      </c>
    </row>
    <row r="6" spans="1:38" ht="15" thickBot="1" x14ac:dyDescent="0.4">
      <c r="L6" s="2"/>
      <c r="O6" s="5"/>
      <c r="P6" s="58" t="s">
        <v>35</v>
      </c>
      <c r="R6" s="70"/>
      <c r="S6" s="46" t="s">
        <v>19</v>
      </c>
      <c r="T6" s="13">
        <v>56</v>
      </c>
      <c r="U6" s="14">
        <v>57</v>
      </c>
      <c r="V6" s="14">
        <v>58</v>
      </c>
      <c r="W6" s="15">
        <v>60</v>
      </c>
      <c r="X6" s="13">
        <v>59</v>
      </c>
      <c r="Y6" s="14">
        <v>60</v>
      </c>
      <c r="Z6" s="14">
        <v>61</v>
      </c>
      <c r="AA6" s="15">
        <v>63</v>
      </c>
      <c r="AC6" s="70"/>
      <c r="AD6" s="46" t="s">
        <v>19</v>
      </c>
      <c r="AE6" s="13">
        <v>46</v>
      </c>
      <c r="AF6" s="14">
        <v>50</v>
      </c>
      <c r="AG6" s="14">
        <v>55</v>
      </c>
      <c r="AH6" s="15">
        <v>60</v>
      </c>
      <c r="AI6" s="13">
        <v>46</v>
      </c>
      <c r="AJ6" s="14">
        <v>50</v>
      </c>
      <c r="AK6" s="14">
        <v>55</v>
      </c>
      <c r="AL6" s="15">
        <v>60</v>
      </c>
    </row>
    <row r="7" spans="1:38" x14ac:dyDescent="0.35">
      <c r="A7" s="4" t="s">
        <v>4</v>
      </c>
      <c r="J7" s="3">
        <f>IF(AND(P1=1,B9&gt;84,B9&lt;90,C11&gt;159,C11&lt;180,D13&gt;2.9,D13&lt;4,D15=3),AE3,IF(AND(P1=1,B9&gt;84,B9&lt;90,C11&gt;139,C11&lt;160,D13&gt;2.9,D13&lt;4,D15=3),AE4,IF(AND(P1=1,B9&gt;84,B9&lt;90,C11&gt;119,C11&lt;140,D13&gt;2.9,D13&lt;4,D15=3),AE5,IF(AND(P1=1,B9&gt;84,B9&lt;90,C11&gt;109,C11&lt;120,D13&gt;2.9,D13&lt;4,D15=3),AE6,IF(AND(P1=1,B9&gt;79,B9&lt;85,C11&gt;159,C11&lt;180,D13&gt;2.9,D13&lt;4,D15=3),AE7,IF(AND(P1=1,B9&gt;79,B9&lt;85,C11&gt;139,C11&lt;160,D13&gt;2.9,D13&lt;4,D15=3),AE8,IF(AND(P1=1,B9&gt;79,B9&lt;85,C11&gt;119,C11&lt;140,D13&gt;2.9,D13&lt;4,D15=3),AE9,IF(AND(P1=1,B9&gt;79,B9&lt;85,C11&gt;109,C11&lt;120,D13&gt;2.9,D13&lt;4,D15=3),AE10,IF(AND(P1=1,B9&gt;74,B9&lt;80,C11&gt;159,C11&lt;180,D13&gt;2.9,D13&lt;4,D15=3),AE11,IF(AND(P1=1,B9&gt;74,B9&lt;80,C11&gt;139,C11&lt;160,D13&gt;2.9,D13&lt;4,D15=3),AE12,IF(AND(P1=1,B9&gt;74,B9&lt;80,C11&gt;119,C11&lt;140,D13&gt;2.9,D13&lt;4,D15=3),AE13,IF(AND(P1=1,B9&gt;74,B9&lt;80,C11&gt;109,C11&lt;120,D13&gt;2.9,D13&lt;4,D15=3),AE14,IF(AND(P1=1,B9&gt;69,B9&lt;75,C11&gt;159,C11&lt;180,D13&gt;2.9,D13&lt;4,D15=3),AE15,IF(AND(P1=1,B9&gt;69,B9&lt;75,C11&gt;139,C11&lt;160,D13&gt;2.9,D13&lt;4,D15=3),AE16,IF(AND(P1=1,B9&gt;69,B9&lt;75,C11&gt;119,C11&lt;140,D13&gt;2.9,D13&lt;4,D15=3),AE17,IF(AND(P1=1,B9&gt;69,B9&lt;75,C11&gt;109,C11&lt;120,D13&gt;2.9,D13&lt;4,D15=3),AE18,IF(AND(P1=1,B9&gt;84,B9&lt;90,C11&gt;159,C11&lt;180,D13&gt;2.9,D13&lt;4,D15=2),AI3,IF(AND(P1=1,B9&gt;84,B9&lt;90,C11&gt;139,C11&lt;160,D13&gt;2.9,D13&lt;4,D15=2),AI4,IF(AND(P1=1,B9&gt;84,B9&lt;90,C11&gt;119,C11&lt;140,D13&gt;2.9,D13&lt;4,D15=2),AI5,IF(AND(P1=1,B9&gt;84,B9&lt;90,C11&gt;109,C11&lt;120,D13&gt;2.9,D13&lt;4,D15=2),AI6,IF(AND(P1=1,B9&gt;79,B9&lt;85,C11&gt;159,C11&lt;180,D13&gt;2.9,D13&lt;4,D15=2),AI7,IF(AND(P1=1,B9&gt;79,B9&lt;85,C11&gt;139,C11&lt;160,D13&gt;2.9,D13&lt;4,D15=2),AI8,IF(AND(P1=1,B9&gt;79,B9&lt;85,C11&gt;119,C11&lt;140,D13&gt;2.9,D13&lt;4,D15=2),AI9,IF(AND(P1=1,B9&gt;79,B9&lt;85,C11&gt;109,C11&lt;120,D13&gt;2.9,D13&lt;4,D15=2),AI10,IF(AND(P1=1,B9&gt;74,B9&lt;80,C11&gt;159,C11&lt;180,D13&gt;2.9,D13&lt;4,D15=2),AI11,IF(AND(P1=1,B9&gt;74,B9&lt;80,C11&gt;139,C11&lt;160,D13&gt;2.9,D13&lt;4,D15=2),AI12,IF(AND(P1=1,B9&gt;74,B9&lt;80,C11&gt;119,C11&lt;140,D13&gt;2.9,D13&lt;4,D15=2),AI13,IF(AND(P1=1,B9&gt;74,B9&lt;80,C11&gt;109,C11&lt;120,D13&gt;2.9,D13&lt;4,D15=2),AI14,IF(AND(P1=1,B9&gt;69,B9&lt;75,C11&gt;159,C11&lt;180,D13&gt;2.9,D13&lt;4,D15=2),AI15,IF(AND(P1=1,B9&gt;69,B9&lt;75,C11&gt;139,C11&lt;160,D13&gt;2.9,D13&lt;4,D15=2),AI16,IF(AND(P1=1,B9&gt;69,B9&lt;75,C11&gt;119,C11&lt;140,D13&gt;2.9,D13&lt;4,D15=2),AI17,IF(AND(P1=1,B9&gt;69,B9&lt;75,C11&gt;109,C11&lt;120,D13&gt;2.9,D13&lt;4,D15=2),AI18,P8))))))))))))))))))))))))))))))))</f>
        <v>0</v>
      </c>
      <c r="K7" s="1" t="str">
        <f>IF(J7&gt;0,P7,IF(J7=0,"",""))</f>
        <v/>
      </c>
      <c r="L7" s="2"/>
      <c r="M7" s="50" t="str">
        <f>IF(N7&gt;0,P6,IF(N7="","",""))</f>
        <v/>
      </c>
      <c r="N7" s="3">
        <f>IF(AND(P1=2,B9&gt;84,B9&lt;90,C11&gt;159,C11&lt;180,D13&gt;2.9,D13&lt;4,D15=3),T3,IF(AND(P1=2,B9&gt;84,B9&lt;90,C11&gt;139,C11&lt;160,D13&gt;2.9,D13&lt;4,D15=3),T4,IF(AND(P1=2,B9&gt;84,B9&lt;90,C11&gt;119,C11&lt;140,D13&gt;2.9,D13&lt;4,D15=3),T5,IF(AND(P1=2,B9&gt;84,B9&lt;90,C11&gt;109,C11&lt;120,D13&gt;2.9,D13&lt;4,D15=3),T6,IF(AND(P1=2,B9&gt;79,B9&lt;85,C11&gt;159,C11&lt;180,D13&gt;2.9,D13&lt;4,D15=3),T7,IF(AND(P1=2,B9&gt;79,B9&lt;85,C11&gt;139,C11&lt;160,D13&gt;2.9,D13&lt;4,D15=3),T8,IF(AND(P1=2,B9&gt;79,B9&lt;85,C11&gt;119,C11&lt;140,D13&gt;2.9,D13&lt;4,D15=3),T9,IF(AND(P1=2,B9&gt;79,B9&lt;85,C11&gt;109,C11&lt;120,D13&gt;2.9,D13&lt;4,D15=3),T10,IF(AND(P1=2,B9&gt;74,B9&lt;80,C11&gt;159,C11&lt;180,D13&gt;2.9,D13&lt;4,D15=3),T11,IF(AND(P1=2,B9&gt;74,B9&lt;80,C11&gt;139,C11&lt;160,D13&gt;2.9,D13&lt;4,D15=3),T12,IF(AND(P1=2,B9&gt;74,B9&lt;80,C11&gt;119,C11&lt;140,D13&gt;2.9,D13&lt;4,D15=3),T13,IF(AND(P1=2,B9&gt;74,B9&lt;80,C11&gt;109,C11&lt;120,D13&gt;2.9,D13&lt;4,D15=3),T14,IF(AND(P1=2,B9&gt;69,B9&lt;75,C11&gt;159,C11&lt;180,D13&gt;2.9,D13&lt;4,D15=3),T15,IF(AND(P1=2,B9&gt;69,B9&lt;75,C11&gt;139,C11&lt;160,D13&gt;2.9,D13&lt;4,D15=3),T16,IF(AND(P1=2,B9&gt;69,B9&lt;75,C11&gt;119,C11&lt;140,D13&gt;2.9,D13&lt;4,D15=3),T17,IF(AND(P1=2,B9&gt;69,B9&lt;75,C11&gt;109,C11&lt;120,D13&gt;2.9,D13&lt;4,D15=3),T18,IF(AND(P1=2,B9&gt;84,B9&lt;90,C11&gt;159,C11&lt;180,D13&gt;2.9,D13&lt;4,D15=2),X3,IF(AND(P1=2,B9&gt;84,B9&lt;90,C11&gt;139,C11&lt;160,D13&gt;2.9,D13&lt;4,D15=2),X4,IF(AND(P1=2,B9&gt;84,B9&lt;90,C11&gt;119,C11&lt;140,D13&gt;2.9,D13&lt;4,D15=2),X5,IF(AND(P1=2,B9&gt;84,B9&lt;90,C11&gt;109,C11&lt;120,D13&gt;2.9,D13&lt;4,D15=2),X6,IF(AND(P1=2,B9&gt;79,B9&lt;85,C11&gt;159,C11&lt;180,D13&gt;2.9,D13&lt;4,D15=2),X7,IF(AND(P1=2,B9&gt;79,B9&lt;85,C11&gt;139,C11&lt;160,D13&gt;2.9,D13&lt;4,D15=2),X8,IF(AND(P1=2,B9&gt;79,B9&lt;85,C11&gt;119,C11&lt;140,D13&gt;2.9,D13&lt;4,D15=2),X9,IF(AND(P1=2,B9&gt;79,B9&lt;85,C11&gt;109,C11&lt;120,D13&gt;2.9,D13&lt;4,D15=2),X10,IF(AND(P1=2,B9&gt;74,B9&lt;80,C11&gt;159,C11&lt;180,D13&gt;2.9,D13&lt;4,D15=2),X11,IF(AND(P1=2,B9&gt;74,B9&lt;80,C11&gt;139,C11&lt;160,D13&gt;2.9,D13&lt;4,D15=2),X12,IF(AND(P1=2,B9&gt;74,B9&lt;80,C11&gt;119,C11&lt;140,D13&gt;2.9,D13&lt;4,D15=2),X13,IF(AND(P1=2,B9&gt;74,B9&lt;80,C11&gt;109,C11&lt;120,D13&gt;2.9,D13&lt;4,D15=2),X14,IF(AND(P1=2,B9&gt;69,B9&lt;75,C11&gt;159,C11&lt;180,D13&gt;2.9,D13&lt;4,D15=2),X15,IF(AND(P1=2,B9&gt;69,B9&lt;75,C11&gt;139,C11&lt;160,D13&gt;2.9,D13&lt;4,D15=2),X16,IF(AND(P1=2,B9&gt;69,B9&lt;75,C11&gt;119,C11&lt;140,D13&gt;2.9,D13&lt;4,D15=2),X17,IF(AND(P1=2,B9&gt;69,B9&lt;75,C11&gt;109,C11&lt;120,D13&gt;2.9,D13&lt;4,D15=2),X18,P8))))))))))))))))))))))))))))))))</f>
        <v>0</v>
      </c>
      <c r="O7" s="3"/>
      <c r="P7" s="58" t="s">
        <v>36</v>
      </c>
      <c r="R7" s="62" t="s">
        <v>24</v>
      </c>
      <c r="S7" s="16" t="s">
        <v>22</v>
      </c>
      <c r="T7" s="25">
        <v>53</v>
      </c>
      <c r="U7" s="26">
        <v>54</v>
      </c>
      <c r="V7" s="26">
        <v>55</v>
      </c>
      <c r="W7" s="27">
        <v>57</v>
      </c>
      <c r="X7" s="25">
        <v>59</v>
      </c>
      <c r="Y7" s="26">
        <v>60</v>
      </c>
      <c r="Z7" s="26">
        <v>62</v>
      </c>
      <c r="AA7" s="27">
        <v>63</v>
      </c>
      <c r="AC7" s="62" t="s">
        <v>24</v>
      </c>
      <c r="AD7" s="16" t="s">
        <v>22</v>
      </c>
      <c r="AE7" s="25">
        <v>44</v>
      </c>
      <c r="AF7" s="26">
        <v>48</v>
      </c>
      <c r="AG7" s="26">
        <v>52</v>
      </c>
      <c r="AH7" s="27">
        <v>56</v>
      </c>
      <c r="AI7" s="25">
        <v>47</v>
      </c>
      <c r="AJ7" s="26">
        <v>51</v>
      </c>
      <c r="AK7" s="26">
        <v>55</v>
      </c>
      <c r="AL7" s="27">
        <v>59</v>
      </c>
    </row>
    <row r="8" spans="1:38" x14ac:dyDescent="0.35">
      <c r="L8" s="2"/>
      <c r="O8" s="5"/>
      <c r="P8" s="57">
        <v>0</v>
      </c>
      <c r="R8" s="63"/>
      <c r="S8" s="17" t="s">
        <v>21</v>
      </c>
      <c r="T8" s="11">
        <v>50</v>
      </c>
      <c r="U8" s="8">
        <v>51</v>
      </c>
      <c r="V8" s="8">
        <v>52</v>
      </c>
      <c r="W8" s="12">
        <v>54</v>
      </c>
      <c r="X8" s="11">
        <v>56</v>
      </c>
      <c r="Y8" s="8">
        <v>57</v>
      </c>
      <c r="Z8" s="8">
        <v>59</v>
      </c>
      <c r="AA8" s="12">
        <v>60</v>
      </c>
      <c r="AC8" s="63"/>
      <c r="AD8" s="17" t="s">
        <v>21</v>
      </c>
      <c r="AE8" s="11">
        <v>42</v>
      </c>
      <c r="AF8" s="8">
        <v>46</v>
      </c>
      <c r="AG8" s="8">
        <v>49</v>
      </c>
      <c r="AH8" s="12">
        <v>53</v>
      </c>
      <c r="AI8" s="11">
        <v>45</v>
      </c>
      <c r="AJ8" s="8">
        <v>49</v>
      </c>
      <c r="AK8" s="8">
        <v>52</v>
      </c>
      <c r="AL8" s="12">
        <v>56</v>
      </c>
    </row>
    <row r="9" spans="1:38" x14ac:dyDescent="0.35">
      <c r="A9" s="4" t="s">
        <v>0</v>
      </c>
      <c r="B9" s="52"/>
      <c r="C9" s="1" t="s">
        <v>5</v>
      </c>
      <c r="J9" s="3">
        <f>IF(AND(P1=1,B9&gt;84,B9&lt;90,C11&gt;159,C11&lt;180,D13&gt;3.9,D13&lt;5,D15=3),AF3,IF(AND(P1=1,B9&gt;84,B9&lt;90,C11&gt;139,C11&lt;160,D13&gt;3.9,D13&lt;5,D15=3),AF4,IF(AND(P1=1,B9&gt;84,B9&lt;90,C11&gt;119,C11&lt;140,D13&gt;3.9,D13&lt;5,D15=3),AF5,IF(AND(P1=1,B9&gt;84,B9&lt;90,C11&gt;109,C11&lt;120,D13&gt;3.9,D13&lt;5,D15=3),AF6,IF(AND(P1=1,B9&gt;79,B9&lt;85,C11&gt;159,C11&lt;180,D13&gt;3.9,D13&lt;5,D15=3),AF7,IF(AND(P1=1,B9&gt;79,B9&lt;85,C11&gt;139,C11&lt;160,D13&gt;3.9,D13&lt;5,D15=3),AF8,IF(AND(P1=1,B9&gt;79,B9&lt;85,C11&gt;119,C11&lt;140,D13&gt;3.9,D13&lt;5,D15=3),AF9,IF(AND(P1=1,B9&gt;79,B9&lt;85,C11&gt;109,C11&lt;120,D13&gt;3.9,D13&lt;5,D15=3),AF10,IF(AND(P1=1,B9&gt;74,B9&lt;80,C11&gt;159,C11&lt;180,D13&gt;3.9,D13&lt;5,D15=3),AF11,IF(AND(P1=1,B9&gt;74,B9&lt;80,C11&gt;139,C11&lt;160,D13&gt;3.9,D13&lt;5,D15=3),AF12,IF(AND(P1=1,B9&gt;74,B9&lt;80,C11&gt;119,C11&lt;140,D13&gt;3.9,D13&lt;5,D15=3),AF13,IF(AND(P1=1,B9&gt;74,B9&lt;80,C11&gt;109,C11&lt;120,D13&gt;3.9,D13&lt;5,D15=3),AF14,IF(AND(P1=1,B9&gt;69,B9&lt;75,C11&gt;159,C11&lt;180,D13&gt;3.9,D13&lt;5,D15=3),AF15,IF(AND(P1=1,B9&gt;69,B9&lt;75,C11&gt;139,C11&lt;160,D13&gt;3.9,D13&lt;5,D15=3),AF16,IF(AND(P1=1,B9&gt;69,B9&lt;75,C11&gt;119,C11&lt;140,D13&gt;3.9,D13&lt;5,D15=3),AF17,IF(AND(P1=1,B9&gt;69,B9&lt;75,C11&gt;109,C11&lt;120,D13&gt;3.9,D13&lt;5,D15=3),AF18,IF(AND(P1=1,B9&gt;84,B9&lt;90,C11&gt;159,C11&lt;180,D13&gt;3.9,D13&lt;5,D15=2),AJ3,IF(AND(P1=1,B9&gt;84,B9&lt;90,C11&gt;139,C11&lt;160,D13&gt;3.9,D13&lt;5,D15=2),AJ4,IF(AND(P1=1,B9&gt;84,B9&lt;90,C11&gt;119,C11&lt;140,D13&gt;3.9,D13&lt;5,D15=2),AJ5,IF(AND(P1=1,B9&gt;84,B9&lt;90,C11&gt;109,C11&lt;120,D13&gt;3.9,D13&lt;5,D15=2),AJ6,IF(AND(P1=1,B9&gt;79,B9&lt;85,C11&gt;159,C11&lt;180,D13&gt;3.9,D13&lt;5,D15=2),AJ7,IF(AND(P1=1,B9&gt;79,B9&lt;85,C11&gt;139,C11&lt;160,D13&gt;3.9,D13&lt;5,D15=2),AJ8,IF(AND(P1=1,B9&gt;79,B9&lt;85,C11&gt;119,C11&lt;140,D13&gt;3.9,D13&lt;5,D15=2),AJ9,IF(AND(P1=1,B9&gt;79,B9&lt;85,C11&gt;109,C11&lt;120,D13&gt;3.9,D13&lt;5,D15=2),AJ10,IF(AND(P1=1,B9&gt;74,B9&lt;80,C11&gt;159,C11&lt;180,D13&gt;3.9,D13&lt;5,D15=2),AJ11,IF(AND(P1=1,B9&gt;74,B9&lt;80,C11&gt;139,C11&lt;160,D13&gt;3.9,D13&lt;5,D15=2),AJ12,IF(AND(P1=1,B9&gt;74,B9&lt;80,C11&gt;119,C11&lt;140,D13&gt;3.9,D13&lt;5,D15=2),AJ13,IF(AND(P1=1,B9&gt;74,B9&lt;80,C11&gt;109,C11&lt;120,D13&gt;3.9,D13&lt;5,D15=2),AJ14,IF(AND(P1=1,B9&gt;69,B9&lt;75,C11&gt;159,C11&lt;180,D13&gt;3.9,D13&lt;5,D15=2),AJ15,IF(AND(P1=1,B9&gt;69,B9&lt;75,C11&gt;139,C11&lt;160,D13&gt;3.9,D13&lt;5,D15=2),AJ16,IF(AND(P1=1,B9&gt;69,B9&lt;75,C11&gt;119,C11&lt;140,D13&gt;3.9,D13&lt;5,D15=2),AJ17,IF(AND(P1=1,B9&gt;69,B9&lt;75,C11&gt;109,C11&lt;120,D13&gt;3.9,D13&lt;5,D15=2),AJ18,P8))))))))))))))))))))))))))))))))</f>
        <v>0</v>
      </c>
      <c r="K9" s="1" t="str">
        <f>IF(J9&gt;0,P7,IF(J9=0,"",""))</f>
        <v/>
      </c>
      <c r="L9" s="2"/>
      <c r="M9" s="50" t="str">
        <f>IF(N9&gt;0,P6,IF(N9=0,"",""))</f>
        <v/>
      </c>
      <c r="N9" s="3">
        <f>IF(AND(P1=2,B9&gt;84,B9&lt;90,C11&gt;159,C11&lt;180,D13&gt;3.9,D13&lt;5,D15=3),U3,IF(AND(P1=2,B9&gt;84,B9&lt;90,C11&gt;139,C11&lt;160,D13&gt;3.9,D13&lt;5,D15=3),U4,IF(AND(P1=2,B9&gt;84,B9&lt;90,C11&gt;119,C11&lt;140,D13&gt;3.9,D13&lt;5,D15=3),U5,IF(AND(P1=2,B9&gt;84,B9&lt;90,C11&gt;109,C11&lt;120,D13&gt;3.9,D13&lt;5,D15=3),U6,IF(AND(P1=2,B9&gt;79,B9&lt;85,C11&gt;159,C11&lt;180,D13&gt;3.9,D13&lt;5,D15=3),U7,IF(AND(P1=2,B9&gt;79,B9&lt;85,C11&gt;139,C11&lt;160,D13&gt;3.9,D13&lt;5,D15=3),U8,IF(AND(P1=2,B9&gt;79,B9&lt;85,C11&gt;119,C11&lt;140,D13&gt;3.9,D13&lt;5,D15=3),U9,IF(AND(P1=2,B9&gt;79,B9&lt;85,C11&gt;109,C11&lt;120,D13&gt;3.9,D13&lt;5,D15=3),U10,IF(AND(P1=2,B9&gt;74,B9&lt;80,C11&gt;159,C11&lt;180,D13&gt;3.9,D13&lt;5,D15=3),U11,IF(AND(P1=2,B9&gt;74,B9&lt;80,C11&gt;139,C11&lt;160,D13&gt;3.9,D13&lt;5,D15=3),U12,IF(AND(P1=2,B9&gt;74,B9&lt;80,C11&gt;119,C11&lt;140,D13&gt;3.9,D13&lt;5,D15=3),U13,IF(AND(P1=2,B9&gt;74,B9&lt;80,C11&gt;109,C11&lt;120,D13&gt;3.9,D13&lt;5,D15=3),U14,IF(AND(P1=2,B9&gt;69,B9&lt;75,C11&gt;159,C11&lt;180,D13&gt;3.9,D13&lt;5,D15=3),U15,IF(AND(P1=2,B9&gt;69,B9&lt;75,C11&gt;139,C11&lt;160,D13&gt;3.9,D13&lt;5,D15=3),U16,IF(AND(P1=2,B9&gt;69,B9&lt;75,C11&gt;119,C11&lt;140,D13&gt;3.9,D13&lt;5,D15=3),U17,IF(AND(P1=2,B9&gt;69,B9&lt;75,C11&gt;109,C11&lt;120,D13&gt;3.9,D13&lt;5,D15=3),U18,IF(AND(P1=2,B9&gt;84,B9&lt;90,C11&gt;159,C11&lt;180,D13&gt;3.9,D13&lt;5,D15=2),Y3,IF(AND(P1=2,B9&gt;84,B9&lt;90,C11&gt;139,C11&lt;160,D13&gt;3.9,D13&lt;5,D15=2),Y4,IF(AND(P1=2,B9&gt;84,B9&lt;90,C11&gt;119,C11&lt;140,D13&gt;3.9,D13&lt;5,D15=2),Y5,IF(AND(P1=2,B9&gt;84,B9&lt;90,C11&gt;109,C11&lt;120,D13&gt;3.9,D13&lt;5,D15=2),Y6,IF(AND(P1=2,B9&gt;79,B9&lt;85,C11&gt;159,C11&lt;180,D13&gt;3.9,D13&lt;5,D15=2),Y7,IF(AND(P1=2,B9&gt;79,B9&lt;85,C11&gt;139,C11&lt;160,D13&gt;3.9,D13&lt;5,D15=2),Y8,IF(AND(P1=2,B9&gt;79,B9&lt;85,C11&gt;119,C11&lt;140,D13&gt;3.9,D13&lt;5,D15=2),Y9,IF(AND(P1=2,B9&gt;79,B9&lt;85,C11&gt;109,C11&lt;120,D13&gt;3.9,D13&lt;5,D15=2),Y10,IF(AND(P1=2,B9&gt;74,B9&lt;80,C11&gt;159,C11&lt;180,D13&gt;3.9,D13&lt;5,D15=2),Y11,IF(AND(P1=2,B9&gt;74,B9&lt;80,C11&gt;139,C11&lt;160,D13&gt;3.9,D13&lt;5,D15=2),Y12,IF(AND(P1=2,B9&gt;74,B9&lt;80,C11&gt;119,C11&lt;140,D13&gt;3.9,D13&lt;5,D15=2),Y13,IF(AND(P1=2,B9&gt;74,B9&lt;80,C11&gt;109,C11&lt;120,D13&gt;3.9,D13&lt;5,D15=2),Y14,IF(AND(P1=2,B9&gt;69,B9&lt;75,C11&gt;159,C11&lt;180,D13&gt;3.9,D13&lt;5,D15=2),Y15,IF(AND(P1=2,B9&gt;69,B9&lt;75,C11&gt;139,C11&lt;160,D13&gt;3.9,D13&lt;5,D15=2),Y16,IF(AND(P1=2,B9&gt;69,B9&lt;75,C11&gt;119,C11&lt;140,D13&gt;3.9,D13&lt;5,D15=2),Y17,IF(AND(P1=2,B9&gt;69,B9&lt;75,C11&gt;109,C11&lt;120,D13&gt;3.9,D13&lt;5,D15=2),Y18,P8))))))))))))))))))))))))))))))))</f>
        <v>0</v>
      </c>
      <c r="O9" s="5"/>
      <c r="R9" s="63"/>
      <c r="S9" s="17" t="s">
        <v>20</v>
      </c>
      <c r="T9" s="11">
        <v>47</v>
      </c>
      <c r="U9" s="8">
        <v>48</v>
      </c>
      <c r="V9" s="8">
        <v>49</v>
      </c>
      <c r="W9" s="12">
        <v>51</v>
      </c>
      <c r="X9" s="11">
        <v>53</v>
      </c>
      <c r="Y9" s="8">
        <v>54</v>
      </c>
      <c r="Z9" s="8">
        <v>56</v>
      </c>
      <c r="AA9" s="12">
        <v>57</v>
      </c>
      <c r="AC9" s="63"/>
      <c r="AD9" s="17" t="s">
        <v>20</v>
      </c>
      <c r="AE9" s="11">
        <v>40</v>
      </c>
      <c r="AF9" s="8">
        <v>43</v>
      </c>
      <c r="AG9" s="8">
        <v>47</v>
      </c>
      <c r="AH9" s="12">
        <v>51</v>
      </c>
      <c r="AI9" s="11">
        <v>43</v>
      </c>
      <c r="AJ9" s="8">
        <v>46</v>
      </c>
      <c r="AK9" s="8">
        <v>50</v>
      </c>
      <c r="AL9" s="12">
        <v>54</v>
      </c>
    </row>
    <row r="10" spans="1:38" ht="15" thickBot="1" x14ac:dyDescent="0.4">
      <c r="L10" s="2"/>
      <c r="O10" s="5"/>
      <c r="R10" s="64"/>
      <c r="S10" s="18" t="s">
        <v>19</v>
      </c>
      <c r="T10" s="13">
        <v>44</v>
      </c>
      <c r="U10" s="14">
        <v>45</v>
      </c>
      <c r="V10" s="14">
        <v>47</v>
      </c>
      <c r="W10" s="15">
        <v>48</v>
      </c>
      <c r="X10" s="13">
        <v>50</v>
      </c>
      <c r="Y10" s="14">
        <v>51</v>
      </c>
      <c r="Z10" s="14">
        <v>53</v>
      </c>
      <c r="AA10" s="15">
        <v>54</v>
      </c>
      <c r="AC10" s="64"/>
      <c r="AD10" s="18" t="s">
        <v>19</v>
      </c>
      <c r="AE10" s="13">
        <v>38</v>
      </c>
      <c r="AF10" s="14">
        <v>41</v>
      </c>
      <c r="AG10" s="14">
        <v>45</v>
      </c>
      <c r="AH10" s="15">
        <v>48</v>
      </c>
      <c r="AI10" s="13">
        <v>40</v>
      </c>
      <c r="AJ10" s="14">
        <v>44</v>
      </c>
      <c r="AK10" s="14">
        <v>48</v>
      </c>
      <c r="AL10" s="15">
        <v>51</v>
      </c>
    </row>
    <row r="11" spans="1:38" x14ac:dyDescent="0.35">
      <c r="A11" s="72" t="s">
        <v>6</v>
      </c>
      <c r="B11" s="72"/>
      <c r="C11" s="52"/>
      <c r="D11" s="1" t="s">
        <v>7</v>
      </c>
      <c r="J11" s="3">
        <f>IF(AND(P1=1,B9&gt;84,B9&lt;90,C11&gt;159,C11&lt;180,D13&gt;4.9,D13&lt;6,D15=3),AG3,IF(AND(P1=1,B9&gt;84,B9&lt;90,C11&gt;139,C11&lt;160,D13&gt;4.9,D13&lt;6,D15=3),AG4,IF(AND(P1=1,B9&gt;84,B9&lt;90,C11&gt;119,C11&lt;140,D13&gt;4.9,D13&lt;6,D15=3),AG5,IF(AND(P1=1,B9&gt;84,B9&lt;90,C11&gt;109,C11&lt;120,D13&gt;4.9,D13&lt;6,D15=3),AG6,IF(AND(P1=1,B9&gt;79,B9&lt;85,C11&gt;159,C11&lt;180,D13&gt;4.9,D13&lt;6,D15=3),AG7,IF(AND(P1=1,B9&gt;79,B9&lt;85,C11&gt;139,C11&lt;160,D13&gt;4.9,D13&lt;6,D15=3),AG8,IF(AND(P1=1,B9&gt;79,B9&lt;85,C11&gt;119,C11&lt;140,D13&gt;4.9,D13&lt;6,D15=3),AG9,IF(AND(P1=1,B9&gt;79,B9&lt;85,C11&gt;109,C11&lt;120,D13&gt;4.9,D13&lt;6,D15=3),AG10,IF(AND(P1=1,B9&gt;74,B9&lt;80,C11&gt;159,C11&lt;180,D13&gt;4.9,D13&lt;6,D15=3),AG11,IF(AND(P1=1,B9&gt;74,B9&lt;80,C11&gt;139,C11&lt;160,D13&gt;4.9,D13&lt;6,D15=3),AG12,IF(AND(P1=1,B9&gt;74,B9&lt;80,C11&gt;119,C11&lt;140,D13&gt;4.9,D13&lt;6,D15=3),AG13,IF(AND(P1=1,B9&gt;74,B9&lt;80,C11&gt;109,C11&lt;120,D13&gt;4.9,D13&lt;6,D15=3),AG14,IF(AND(P1=1,B9&gt;69,B9&lt;75,C11&gt;159,C11&lt;180,D13&gt;4.9,D13&lt;6,D15=3),AG15,IF(AND(P1=1,B9&gt;69,B9&lt;75,C11&gt;139,C11&lt;160,D13&gt;4.9,D13&lt;6,D15=3),AG16,IF(AND(P1=1,B9&gt;69,B9&lt;75,C11&gt;119,C11&lt;140,D13&gt;4.9,D13&lt;6,D15=3),AG17,IF(AND(P1=1,B9&gt;69,B9&lt;75,C11&gt;109,C11&lt;120,D13&gt;4.9,D13&lt;6,D15=3),AG18,IF(AND(P1=1,B9&gt;84,B9&lt;90,C11&gt;159,C11&lt;180,D13&gt;4.9,D13&lt;6,D15=2),AK3,IF(AND(P1=1,B9&gt;84,B9&lt;90,C11&gt;139,C11&lt;160,D13&gt;4.9,D13&lt;6,D15=2),AK4,IF(AND(P1=1,B9&gt;84,B9&lt;90,C11&gt;119,C11&lt;140,D13&gt;4.9,D13&lt;6,D15=2),AK5,IF(AND(P1=1,B9&gt;84,B9&lt;90,C11&gt;109,C11&lt;120,D13&gt;4.9,D13&lt;6,D15=2),AK6,IF(AND(P1=1,B9&gt;79,B9&lt;85,C11&gt;159,C11&lt;180,D13&gt;4.9,D13&lt;6,D15=2),AK7,IF(AND(P1=1,B9&gt;79,B9&lt;85,C11&gt;139,C11&lt;160,D13&gt;4.9,D13&lt;6,D15=2),AK8,IF(AND(P1=1,B9&gt;79,B9&lt;85,C11&gt;119,C11&lt;140,D13&gt;4.9,D13&lt;6,D15=2),AK9,IF(AND(P1=1,B9&gt;79,B9&lt;85,C11&gt;109,C11&lt;120,D13&gt;4.9,D13&lt;6,D15=2),AK10,IF(AND(P1=1,B9&gt;74,B9&lt;80,C11&gt;159,C11&lt;180,D13&gt;4.9,D13&lt;6,D15=2),AK11,IF(AND(P1=1,B9&gt;74,B9&lt;80,C11&gt;139,C11&lt;160,D13&gt;4.9,D13&lt;6,D15=2),AK12,IF(AND(P1=1,B9&gt;74,B9&lt;80,C11&gt;119,C11&lt;140,D13&gt;4.9,D13&lt;6,D15=2),AK13,IF(AND(P1=1,B9&gt;74,B9&lt;80,C11&gt;109,C11&lt;120,D13&gt;4.9,D13&lt;6,D15=2),AK14,IF(AND(P1=1,B9&gt;69,B9&lt;75,C11&gt;159,C11&lt;180,D13&gt;4.9,D13&lt;6,D15=2),AK15,IF(AND(P1=1,B9&gt;69,B9&lt;75,C11&gt;139,C11&lt;160,D13&gt;4.9,D13&lt;6,D15=2),AK16,IF(AND(P1=1,B9&gt;69,B9&lt;75,C11&gt;119,C11&lt;140,D13&gt;4.9,D13&lt;6,D15=2),AK17,IF(AND(P1=1,B9&gt;69,B9&lt;75,C11&gt;109,C11&lt;120,D13&gt;4.9,D13&lt;6,D15=2),AK18,P8))))))))))))))))))))))))))))))))</f>
        <v>0</v>
      </c>
      <c r="K11" s="1" t="str">
        <f>IF(J11&gt;0,P7,IF(J11=0,"",""))</f>
        <v/>
      </c>
      <c r="L11" s="2"/>
      <c r="M11" s="50" t="str">
        <f>IF(N11&gt;0,P6,IF(N11=0,"",""))</f>
        <v/>
      </c>
      <c r="N11" s="42">
        <f>IF(AND(P1=2,B9&gt;84,B9&lt;90,C11&gt;159,C11&lt;180,D13&gt;4.9,D13&lt;6,D15=3),V3,IF(AND(P1=2,B9&gt;84,B9&lt;90,C11&gt;139,C11&lt;160,D13&gt;4.9,D13&lt;6,D15=3),V4,IF(AND(P1=2,B9&gt;84,B9&lt;90,C11&gt;119,C11&lt;140,D13&gt;4.9,D13&lt;6,D15=3),V5,IF(AND(P1=2,B9&gt;84,B9&lt;90,C11&gt;109,C11&lt;120,D13&gt;4.9,D13&lt;6,D15=3),V6,IF(AND(P1=2,B9&gt;79,B9&lt;85,C11&gt;159,C11&lt;180,D13&gt;4.9,D13&lt;6,D15=3),V7,IF(AND(P1=2,B9&gt;79,B9&lt;85,C11&gt;139,C11&lt;160,D13&gt;4.9,D13&lt;6,D15=3),V8,IF(AND(P1=2,B9&gt;79,B9&lt;85,C11&gt;119,C11&lt;140,D13&gt;4.9,D13&lt;6,D15=3),V9,IF(AND(P1=2,B9&gt;79,B9&lt;85,C11&gt;109,C11&lt;120,D13&gt;4.9,D13&lt;6,D15=3),V10,IF(AND(P1=2,B9&gt;74,B9&lt;80,C11&gt;159,C11&lt;180,D13&gt;4.9,D13&lt;6,D15=3),V11,IF(AND(P1=2,B9&gt;74,B9&lt;80,C11&gt;139,C11&lt;160,D13&gt;4.9,D13&lt;6,D15=3),V12,IF(AND(P1=2,B9&gt;74,B9&lt;80,C11&gt;119,C11&lt;140,D13&gt;4.9,D13&lt;6,D15=3),V13,IF(AND(P1=2,B9&gt;74,B9&lt;80,C11&gt;109,C11&lt;120,D13&gt;4.9,D13&lt;6,D15=3),V14,IF(AND(P1=2,B9&gt;69,B9&lt;75,C11&gt;159,C11&lt;180,D13&gt;4.9,D13&lt;6,D15=3),V15,IF(AND(P1=2,B9&gt;69,B9&lt;75,C11&gt;139,C11&lt;160,D13&gt;4.9,D13&lt;6,D15=3),V16,IF(AND(P1=2,B9&gt;69,B9&lt;75,C11&gt;119,C11&lt;140,D13&gt;4.9,D13&lt;6,D15=3),V17,IF(AND(P1=2,B9&gt;69,B9&lt;75,C11&gt;109,C11&lt;120,D13&gt;4.9,D13&lt;6,D15=3),V18,IF(AND(P1=2,B9&gt;84,B9&lt;90,C11&gt;159,C11&lt;180,D13&gt;4.9,D13&lt;6,D15=2),Z3,IF(AND(P1=2,B9&gt;84,B9&lt;90,C11&gt;139,C11&lt;160,D13&gt;4.9,D13&lt;6,D15=2),Z4,IF(AND(P1=2,B9&gt;84,B9&lt;90,C11&gt;119,C11&lt;140,D13&gt;4.9,D13&lt;6,D15=2),Z5,IF(AND(P1=2,B9&gt;84,B9&lt;90,C11&gt;109,C11&lt;120,D13&gt;4.9,D13&lt;6,D15=2),Z6,IF(AND(P1=2,B9&gt;79,B9&lt;85,C11&gt;159,C11&lt;180,D13&gt;4.9,D13&lt;6,D15=2),Z7,IF(AND(P1=2,B9&gt;79,B9&lt;85,C11&gt;139,C11&lt;160,D13&gt;4.9,D13&lt;6,D15=2),Z8,IF(AND(P1=2,B9&gt;79,B9&lt;85,C11&gt;119,C11&lt;140,D13&gt;4.9,D13&lt;6,D15=2),Z9,IF(AND(P1=2,B9&gt;79,B9&lt;85,C11&gt;109,C11&lt;120,D13&gt;4.9,D13&lt;6,D15=2),Z10,IF(AND(P1=2,B9&gt;74,B9&lt;80,C11&gt;159,C11&lt;180,D13&gt;4.9,D13&lt;6,D15=2),Z11,IF(AND(P1=2,B9&gt;74,B9&lt;80,C11&gt;139,C11&lt;160,D13&gt;4.9,D13&lt;6,D15=2),Z12,IF(AND(P1=2,B9&gt;74,B9&lt;80,C11&gt;119,C11&lt;140,D13&gt;4.9,D13&lt;6,D15=2),Z13,IF(AND(P1=2,B9&gt;74,B9&lt;80,C11&gt;109,C11&lt;120,D13&gt;4.9,D13&lt;6,D15=2),Z14,IF(AND(P1=2,B9&gt;69,B9&lt;75,C11&gt;159,C11&lt;180,D13&gt;4.9,D13&lt;6,D15=2),Z15,IF(AND(P1=2,B9&gt;69,B9&lt;75,C11&gt;139,C11&lt;160,D13&gt;4.9,D13&lt;6,D15=2),Z16,IF(AND(P1=2,B9&gt;69,B9&lt;75,C11&gt;119,C11&lt;140,D13&gt;4.9,D13&lt;6,D15=2),Z17,IF(AND(P1=2,B9&gt;69,B9&lt;75,C11&gt;109,C11&lt;120,D13&gt;4.9,D13&lt;6,D15=2),Z18,P8))))))))))))))))))))))))))))))))</f>
        <v>0</v>
      </c>
      <c r="O11" s="5"/>
      <c r="R11" s="68" t="s">
        <v>25</v>
      </c>
      <c r="S11" s="44" t="s">
        <v>22</v>
      </c>
      <c r="T11" s="25">
        <v>44</v>
      </c>
      <c r="U11" s="26">
        <v>46</v>
      </c>
      <c r="V11" s="26">
        <v>47</v>
      </c>
      <c r="W11" s="27">
        <v>48</v>
      </c>
      <c r="X11" s="25">
        <v>53</v>
      </c>
      <c r="Y11" s="26">
        <v>55</v>
      </c>
      <c r="Z11" s="26">
        <v>56</v>
      </c>
      <c r="AA11" s="27">
        <v>58</v>
      </c>
      <c r="AC11" s="68" t="s">
        <v>25</v>
      </c>
      <c r="AD11" s="44" t="s">
        <v>22</v>
      </c>
      <c r="AE11" s="25">
        <v>40</v>
      </c>
      <c r="AF11" s="26">
        <v>42</v>
      </c>
      <c r="AG11" s="26">
        <v>45</v>
      </c>
      <c r="AH11" s="27">
        <v>48</v>
      </c>
      <c r="AI11" s="25">
        <v>45</v>
      </c>
      <c r="AJ11" s="26">
        <v>48</v>
      </c>
      <c r="AK11" s="26">
        <v>51</v>
      </c>
      <c r="AL11" s="27">
        <v>54</v>
      </c>
    </row>
    <row r="12" spans="1:38" x14ac:dyDescent="0.35">
      <c r="L12" s="2"/>
      <c r="O12" s="5"/>
      <c r="R12" s="69"/>
      <c r="S12" s="45" t="s">
        <v>21</v>
      </c>
      <c r="T12" s="11">
        <v>41</v>
      </c>
      <c r="U12" s="8">
        <v>42</v>
      </c>
      <c r="V12" s="8">
        <v>43</v>
      </c>
      <c r="W12" s="12">
        <v>45</v>
      </c>
      <c r="X12" s="11">
        <v>49</v>
      </c>
      <c r="Y12" s="8">
        <v>51</v>
      </c>
      <c r="Z12" s="8">
        <v>52</v>
      </c>
      <c r="AA12" s="12">
        <v>53</v>
      </c>
      <c r="AC12" s="69"/>
      <c r="AD12" s="45" t="s">
        <v>21</v>
      </c>
      <c r="AE12" s="11">
        <v>37</v>
      </c>
      <c r="AF12" s="8">
        <v>39</v>
      </c>
      <c r="AG12" s="8">
        <v>42</v>
      </c>
      <c r="AH12" s="12">
        <v>44</v>
      </c>
      <c r="AI12" s="11">
        <v>42</v>
      </c>
      <c r="AJ12" s="8">
        <v>44</v>
      </c>
      <c r="AK12" s="8">
        <v>47</v>
      </c>
      <c r="AL12" s="12">
        <v>50</v>
      </c>
    </row>
    <row r="13" spans="1:38" x14ac:dyDescent="0.35">
      <c r="A13" s="71" t="s">
        <v>8</v>
      </c>
      <c r="B13" s="71"/>
      <c r="C13" s="71"/>
      <c r="D13" s="52"/>
      <c r="E13" s="6" t="s">
        <v>9</v>
      </c>
      <c r="J13" s="3">
        <f>IF(AND(P1=1,B9&gt;84,B9&lt;90,C11&gt;159,C11&lt;180,D13&gt;5.9,D13&lt;7,D15=3),AH3,IF(AND(P1=1,B9&gt;84,B9&lt;90,C11&gt;139,C11&lt;160,D13&gt;5.9,D13&lt;7,D15=3),AH4,IF(AND(P1=1,B9&gt;84,B9&lt;90,C11&gt;119,C11&lt;140,D13&gt;5.9,D13&lt;7,D15=3),AH5,IF(AND(P1=1,B9&gt;84,B9&lt;90,C11&gt;109,C11&lt;120,D13&gt;5.9,D13&lt;7,D15=3),AH6,IF(AND(P1=1,B9&gt;79,B9&lt;85,C11&gt;159,C11&lt;180,D13&gt;5.9,D13&lt;7,D15=3),AH7,IF(AND(P1=1,B9&gt;79,B9&lt;85,C11&gt;139,C11&lt;160,D13&gt;5.9,D13&lt;7,D15=3),AH8,IF(AND(P1=1,B9&gt;79,B9&lt;85,C11&gt;119,C11&lt;140,D13&gt;5.9,D13&lt;7,D15=3),AH9,IF(AND(P1=1,B9&gt;79,B9&lt;85,C11&gt;109,C11&lt;120,D13&gt;5.9,D13&lt;7,D15=3),AH10,IF(AND(P1=1,B9&gt;74,B9&lt;80,C11&gt;159,C11&lt;180,D13&gt;5.9,D13&lt;7,D15=3),AH11,IF(AND(P1=1,B9&gt;74,B9&lt;80,C11&gt;139,C11&lt;160,D13&gt;5.9,D13&lt;7,D15=3),AH12,IF(AND(P1=1,B9&gt;74,B9&lt;80,C11&gt;119,C11&lt;140,D13&gt;5.9,D13&lt;7,D15=3),AH13,IF(AND(P1=1,B9&gt;74,B9&lt;80,C11&gt;109,C11&lt;120,D13&gt;5.9,D13&lt;7,D15=3),AH14,IF(AND(P1=1,B9&gt;69,B9&lt;75,C11&gt;159,C11&lt;180,D13&gt;5.9,D13&lt;7,D15=3),AH15,IF(AND(P1=1,B9&gt;69,B9&lt;75,C11&gt;139,C11&lt;160,D13&gt;5.9,D13&lt;7,D15=3),AH16,IF(AND(P1=1,B9&gt;69,B9&lt;75,C11&gt;119,C11&lt;140,D13&gt;5.9,D13&lt;7,D15=3),AH17,IF(AND(P1=1,B9&gt;69,B9&lt;75,C11&gt;109,C11&lt;120,D13&gt;5.9,D13&lt;7,D15=3),AH18,IF(AND(P1=1,B9&gt;84,B9&lt;90,C11&gt;159,C11&lt;180,D13&gt;5.9,D13&lt;7,D15=2),AL3,IF(AND(P1=1,B9&gt;84,B9&lt;90,C11&gt;139,C11&lt;160,D13&gt;5.9,D13&lt;7,D15=2),AL4,IF(AND(P1=1,B9&gt;84,B9&lt;90,C11&gt;119,C11&lt;140,D13&gt;5.9,D13&lt;7,D15=2),AL5,IF(AND(P1=1,B9&gt;84,B9&lt;90,C11&gt;109,C11&lt;120,D13&gt;5.9,D13&lt;7,D15=2),AL6,IF(AND(P1=1,B9&gt;79,B9&lt;85,C11&gt;159,C11&lt;180,D13&gt;5.9,D13&lt;7,D15=2),AL7,IF(AND(P1=1,B9&gt;79,B9&lt;85,C11&gt;139,C11&lt;160,D13&gt;5.9,D13&lt;7,D15=2),AL8,IF(AND(P1=1,B9&gt;79,B9&lt;85,C11&gt;119,C11&lt;140,D13&gt;5.9,D13&lt;7,D15=2),AL9,IF(AND(P1=1,B9&gt;79,B9&lt;85,C11&gt;109,C11&lt;120,D13&gt;5.9,D13&lt;7,D15=2),AL10,IF(AND(P1=1,B9&gt;74,B9&lt;80,C11&gt;159,C11&lt;180,D13&gt;5.9,D13&lt;7,D15=2),AL11,IF(AND(P1=1,B9&gt;74,B9&lt;80,C11&gt;139,C11&lt;160,D13&gt;5.9,D13&lt;7,D15=2),AL12,IF(AND(P1=1,B9&gt;74,B9&lt;80,C11&gt;119,C11&lt;140,D13&gt;5.9,D13&lt;7,D15=2),AL13,IF(AND(P1=1,B9&gt;74,B9&lt;80,C11&gt;109,C11&lt;120,D13&gt;5.9,D13&lt;7,D15=2),AL14,IF(AND(P1=1,B9&gt;69,B9&lt;75,C11&gt;159,C11&lt;180,D13&gt;5.9,D13&lt;7,D15=2),AL15,IF(AND(P1=1,B9&gt;69,B9&lt;75,C11&gt;139,C11&lt;160,D13&gt;5.9,D13&lt;7,D15=2),AL16,IF(AND(P1=1,B9&gt;69,B9&lt;75,C11&gt;119,C11&lt;140,D13&gt;5.9,D13&lt;7,D15=2),AL17,IF(AND(P1=1,B9&gt;69,B9&lt;75,C11&gt;109,C11&lt;120,D13&gt;5.9,D13&lt;7,D15=2),AL18,P8))))))))))))))))))))))))))))))))</f>
        <v>0</v>
      </c>
      <c r="K13" s="1" t="str">
        <f>IF(J13&gt;0,P7,IF(J13=0,"",""))</f>
        <v/>
      </c>
      <c r="L13" s="2"/>
      <c r="M13" s="50" t="str">
        <f>IF(N13&gt;0,P6,IF(N13=0,"",""))</f>
        <v/>
      </c>
      <c r="N13" s="3">
        <f>IF(AND(P1=2,B9&gt;84,B9&lt;90,C11&gt;159,C11&lt;180,D13&gt;5.9,D13&lt;7,D15=3),W3,IF(AND(P1=2,B9&gt;84,B9&lt;90,C11&gt;139,C11&lt;160,D13&gt;5.9,D13&lt;7,D15=3),W4,IF(AND(P1=2,B9&gt;84,B9&lt;90,C11&gt;119,C11&lt;140,D13&gt;5.9,D13&lt;7,D15=3),W5,IF(AND(P1=2,B9&gt;84,B9&lt;90,C11&gt;109,C11&lt;120,D13&gt;5.9,D13&lt;7,D15=3),W6,IF(AND(P1=2,B9&gt;79,B9&lt;85,C11&gt;159,C11&lt;180,D13&gt;5.9,D13&lt;7,D15=3),W7,IF(AND(P1=2,B9&gt;79,B9&lt;85,C11&gt;139,C11&lt;160,D13&gt;5.9,D13&lt;7,D15=3),W8,IF(AND(P1=2,B9&gt;79,B9&lt;85,C11&gt;119,C11&lt;140,D13&gt;5.9,D13&lt;7,D15=3),W9,IF(AND(P1=2,B9&gt;79,B9&lt;85,C11&gt;109,C11&lt;120,D13&gt;5.9,D13&lt;7,D15=3),W10,IF(AND(P1=2,B9&gt;74,B9&lt;80,C11&gt;159,C11&lt;180,D13&gt;5.9,D13&lt;7,D15=3),W11,IF(AND(P1=2,B9&gt;74,B9&lt;80,C11&gt;139,C11&lt;160,D13&gt;5.9,D13&lt;7,D15=3),W12,IF(AND(P1=2,B9&gt;74,B9&lt;80,C11&gt;119,C11&lt;140,D13&gt;5.9,D13&lt;7,D15=3),W13,IF(AND(P1=2,B9&gt;74,B9&lt;80,C11&gt;109,C11&lt;120,D13&gt;5.9,D13&lt;7,D15=3),W14,IF(AND(P1=2,B9&gt;69,B9&lt;75,C11&gt;159,C11&lt;180,D13&gt;5.9,D13&lt;7,D15=3),W15,IF(AND(P1=2,B9&gt;69,B9&lt;75,C11&gt;139,C11&lt;160,D13&gt;5.9,D13&lt;7,D15=3),W16,IF(AND(P1=2,B9&gt;69,B9&lt;75,C11&gt;119,C11&lt;140,D13&gt;5.9,D13&lt;7,D15=3),W17,IF(AND(P1=2,B9&gt;69,B9&lt;75,C11&gt;109,C11&lt;120,D13&gt;5.9,D13&lt;7,D15=3),W18,IF(AND(P1=2,B9&gt;84,B9&lt;90,C11&gt;159,C11&lt;180,D13&gt;5.9,D13&lt;7,D15=2),AA3,IF(AND(P1=2,B9&gt;84,B9&lt;90,C11&gt;139,C11&lt;160,D13&gt;5.9,D13&lt;7,D15=2),AA4,IF(AND(P1=2,B9&gt;84,B9&lt;90,C11&gt;119,C11&lt;140,D13&gt;5.9,D13&lt;7,D15=2),AA5,IF(AND(P1=2,B9&gt;84,B9&lt;90,C11&gt;109,C11&lt;120,D13&gt;5.9,D13&lt;7,D15=2),AA6,IF(AND(P1=2,B9&gt;79,B9&lt;85,C11&gt;159,C11&lt;180,D13&gt;5.9,D13&lt;7,D15=2),AA7,IF(AND(P1=2,B9&gt;79,B9&lt;85,C11&gt;139,C11&lt;160,D13&gt;5.9,D13&lt;7,D15=2),AA8,IF(AND(P1=2,B9&gt;79,B9&lt;85,C11&gt;119,C11&lt;140,D13&gt;5.9,D13&lt;7,D15=2),AA9,IF(AND(P1=2,B9&gt;79,B9&lt;85,C11&gt;109,C11&lt;120,D13&gt;5.9,D13&lt;7,D15=2),AA10,IF(AND(P1=2,B9&gt;74,B9&lt;80,C11&gt;159,C11&lt;180,D13&gt;5.9,D13&lt;7,D15=2),AA11,IF(AND(P1=2,B9&gt;74,B9&lt;80,C11&gt;139,C11&lt;160,D13&gt;5.9,D13&lt;7,D15=2),AA12,IF(AND(P1=2,B9&gt;74,B9&lt;80,C11&gt;119,C11&lt;140,D13&gt;5.9,D13&lt;7,D15=2),AA13,IF(AND(P1=2,B9&gt;74,B9&lt;80,C11&gt;109,C11&lt;120,D13&gt;5.9,D13&lt;7,D15=2),AA14,IF(AND(P1=2,B9&gt;69,B9&lt;75,C11&gt;159,C11&lt;180,D13&gt;5.9,D13&lt;7,D15=2),AA15,IF(AND(P1=2,B9&gt;69,B9&lt;75,C11&gt;139,C11&lt;160,D13&gt;5.9,D13&lt;7,D15=2),AA16,IF(AND(P1=2,B9&gt;69,B9&lt;75,C11&gt;119,C11&lt;140,D13&gt;5.9,D13&lt;7,D15=2),AA17,IF(AND(P1=2,B9&gt;69,B9&lt;75,C11&gt;109,C11&lt;120,D13&gt;5.9,D13&lt;7,D15=2),AA18,P8))))))))))))))))))))))))))))))))</f>
        <v>0</v>
      </c>
      <c r="O13" s="5"/>
      <c r="R13" s="69"/>
      <c r="S13" s="45" t="s">
        <v>20</v>
      </c>
      <c r="T13" s="11">
        <v>37</v>
      </c>
      <c r="U13" s="8">
        <v>39</v>
      </c>
      <c r="V13" s="8">
        <v>40</v>
      </c>
      <c r="W13" s="12">
        <v>41</v>
      </c>
      <c r="X13" s="11">
        <v>46</v>
      </c>
      <c r="Y13" s="8">
        <v>47</v>
      </c>
      <c r="Z13" s="8">
        <v>48</v>
      </c>
      <c r="AA13" s="12">
        <v>49</v>
      </c>
      <c r="AC13" s="69"/>
      <c r="AD13" s="45" t="s">
        <v>20</v>
      </c>
      <c r="AE13" s="11">
        <v>34</v>
      </c>
      <c r="AF13" s="8">
        <v>36</v>
      </c>
      <c r="AG13" s="8">
        <v>39</v>
      </c>
      <c r="AH13" s="12">
        <v>41</v>
      </c>
      <c r="AI13" s="11">
        <v>39</v>
      </c>
      <c r="AJ13" s="8">
        <v>41</v>
      </c>
      <c r="AK13" s="8">
        <v>44</v>
      </c>
      <c r="AL13" s="12">
        <v>47</v>
      </c>
    </row>
    <row r="14" spans="1:38" ht="15" thickBot="1" x14ac:dyDescent="0.4">
      <c r="D14" s="7"/>
      <c r="L14" s="2"/>
      <c r="O14" s="5"/>
      <c r="R14" s="70"/>
      <c r="S14" s="46" t="s">
        <v>19</v>
      </c>
      <c r="T14" s="13">
        <v>34</v>
      </c>
      <c r="U14" s="14">
        <v>35</v>
      </c>
      <c r="V14" s="14">
        <v>36</v>
      </c>
      <c r="W14" s="15">
        <v>37</v>
      </c>
      <c r="X14" s="13">
        <v>42</v>
      </c>
      <c r="Y14" s="14">
        <v>43</v>
      </c>
      <c r="Z14" s="14">
        <v>44</v>
      </c>
      <c r="AA14" s="15">
        <v>46</v>
      </c>
      <c r="AC14" s="70"/>
      <c r="AD14" s="46" t="s">
        <v>19</v>
      </c>
      <c r="AE14" s="13">
        <v>31</v>
      </c>
      <c r="AF14" s="14">
        <v>33</v>
      </c>
      <c r="AG14" s="14">
        <v>36</v>
      </c>
      <c r="AH14" s="15">
        <v>38</v>
      </c>
      <c r="AI14" s="13">
        <v>36</v>
      </c>
      <c r="AJ14" s="14">
        <v>38</v>
      </c>
      <c r="AK14" s="14">
        <v>41</v>
      </c>
      <c r="AL14" s="15">
        <v>43</v>
      </c>
    </row>
    <row r="15" spans="1:38" x14ac:dyDescent="0.35">
      <c r="A15" s="71" t="s">
        <v>10</v>
      </c>
      <c r="B15" s="71"/>
      <c r="C15" s="71"/>
      <c r="D15" s="51">
        <v>1</v>
      </c>
      <c r="L15" s="2"/>
      <c r="R15" s="62" t="s">
        <v>26</v>
      </c>
      <c r="S15" s="16" t="s">
        <v>22</v>
      </c>
      <c r="T15" s="25">
        <v>37</v>
      </c>
      <c r="U15" s="26">
        <v>38</v>
      </c>
      <c r="V15" s="26">
        <v>39</v>
      </c>
      <c r="W15" s="27">
        <v>41</v>
      </c>
      <c r="X15" s="25">
        <v>48</v>
      </c>
      <c r="Y15" s="26">
        <v>49</v>
      </c>
      <c r="Z15" s="26">
        <v>51</v>
      </c>
      <c r="AA15" s="27">
        <v>52</v>
      </c>
      <c r="AC15" s="62" t="s">
        <v>26</v>
      </c>
      <c r="AD15" s="16" t="s">
        <v>22</v>
      </c>
      <c r="AE15" s="25">
        <v>35</v>
      </c>
      <c r="AF15" s="26">
        <v>37</v>
      </c>
      <c r="AG15" s="26">
        <v>39</v>
      </c>
      <c r="AH15" s="27">
        <v>40</v>
      </c>
      <c r="AI15" s="25">
        <v>43</v>
      </c>
      <c r="AJ15" s="26">
        <v>45</v>
      </c>
      <c r="AK15" s="26">
        <v>47</v>
      </c>
      <c r="AL15" s="27">
        <v>49</v>
      </c>
    </row>
    <row r="16" spans="1:38" x14ac:dyDescent="0.35">
      <c r="L16" s="2"/>
      <c r="R16" s="63"/>
      <c r="S16" s="17" t="s">
        <v>21</v>
      </c>
      <c r="T16" s="11">
        <v>33</v>
      </c>
      <c r="U16" s="8">
        <v>34</v>
      </c>
      <c r="V16" s="8">
        <v>35</v>
      </c>
      <c r="W16" s="12">
        <v>36</v>
      </c>
      <c r="X16" s="11">
        <v>43</v>
      </c>
      <c r="Y16" s="8">
        <v>44</v>
      </c>
      <c r="Z16" s="8">
        <v>46</v>
      </c>
      <c r="AA16" s="12">
        <v>47</v>
      </c>
      <c r="AC16" s="63"/>
      <c r="AD16" s="17" t="s">
        <v>21</v>
      </c>
      <c r="AE16" s="11">
        <v>32</v>
      </c>
      <c r="AF16" s="8">
        <v>33</v>
      </c>
      <c r="AG16" s="8">
        <v>35</v>
      </c>
      <c r="AH16" s="12">
        <v>36</v>
      </c>
      <c r="AI16" s="11">
        <v>39</v>
      </c>
      <c r="AJ16" s="8">
        <v>41</v>
      </c>
      <c r="AK16" s="8">
        <v>42</v>
      </c>
      <c r="AL16" s="12">
        <v>44</v>
      </c>
    </row>
    <row r="17" spans="1:38" x14ac:dyDescent="0.35">
      <c r="H17" s="3"/>
      <c r="L17" s="4"/>
      <c r="R17" s="63"/>
      <c r="S17" s="17" t="s">
        <v>20</v>
      </c>
      <c r="T17" s="11">
        <v>29</v>
      </c>
      <c r="U17" s="8">
        <v>30</v>
      </c>
      <c r="V17" s="8">
        <v>31</v>
      </c>
      <c r="W17" s="12">
        <v>32</v>
      </c>
      <c r="X17" s="11">
        <v>39</v>
      </c>
      <c r="Y17" s="8">
        <v>40</v>
      </c>
      <c r="Z17" s="8">
        <v>41</v>
      </c>
      <c r="AA17" s="12">
        <v>43</v>
      </c>
      <c r="AC17" s="63"/>
      <c r="AD17" s="17" t="s">
        <v>20</v>
      </c>
      <c r="AE17" s="11">
        <v>28</v>
      </c>
      <c r="AF17" s="8">
        <v>30</v>
      </c>
      <c r="AG17" s="8">
        <v>31</v>
      </c>
      <c r="AH17" s="12">
        <v>33</v>
      </c>
      <c r="AI17" s="11">
        <v>35</v>
      </c>
      <c r="AJ17" s="8">
        <v>36</v>
      </c>
      <c r="AK17" s="8">
        <v>38</v>
      </c>
      <c r="AL17" s="12">
        <v>40</v>
      </c>
    </row>
    <row r="18" spans="1:38" ht="15" thickBot="1" x14ac:dyDescent="0.4">
      <c r="A18" s="65" t="str">
        <f>IF(AND(B9&gt;0,C11&gt;0,D13&gt;0,D15&gt;1),"რეკომენდაცია","")</f>
        <v/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2"/>
      <c r="R18" s="64"/>
      <c r="S18" s="18" t="s">
        <v>19</v>
      </c>
      <c r="T18" s="13">
        <v>26</v>
      </c>
      <c r="U18" s="14">
        <v>27</v>
      </c>
      <c r="V18" s="14">
        <v>28</v>
      </c>
      <c r="W18" s="15">
        <v>29</v>
      </c>
      <c r="X18" s="13">
        <v>34</v>
      </c>
      <c r="Y18" s="14">
        <v>36</v>
      </c>
      <c r="Z18" s="14">
        <v>37</v>
      </c>
      <c r="AA18" s="15">
        <v>38</v>
      </c>
      <c r="AC18" s="64"/>
      <c r="AD18" s="18" t="s">
        <v>19</v>
      </c>
      <c r="AE18" s="13">
        <v>25</v>
      </c>
      <c r="AF18" s="14">
        <v>26</v>
      </c>
      <c r="AG18" s="14">
        <v>28</v>
      </c>
      <c r="AH18" s="15">
        <v>29</v>
      </c>
      <c r="AI18" s="13">
        <v>31</v>
      </c>
      <c r="AJ18" s="14">
        <v>33</v>
      </c>
      <c r="AK18" s="14">
        <v>36</v>
      </c>
      <c r="AL18" s="15">
        <v>36</v>
      </c>
    </row>
    <row r="19" spans="1:38" ht="15" thickBot="1" x14ac:dyDescent="0.4">
      <c r="L19" s="2"/>
      <c r="T19" s="3"/>
      <c r="AE19" s="42"/>
      <c r="AF19" s="43"/>
      <c r="AG19" s="43"/>
      <c r="AH19" s="43"/>
      <c r="AI19" s="43"/>
      <c r="AJ19" s="43"/>
      <c r="AK19" s="43"/>
      <c r="AL19" s="43"/>
    </row>
    <row r="20" spans="1:38" x14ac:dyDescent="0.35">
      <c r="A20" s="66" t="str">
        <f>IF(AND(B9&gt;0,C11&gt;0,D13&gt;0,D15&gt;1),"პირველი ეტაპი","")</f>
        <v/>
      </c>
      <c r="B20" s="66"/>
      <c r="J20" s="3">
        <f>IF(AND(P1=1,B9&gt;64,B9&lt;70,C11&gt;159,C11&lt;180,D13&gt;2.9,D13&lt;4,D15=3),AE20,IF(AND(P1=1,B9&gt;64,B9&lt;70,C11&gt;139,C11&lt;160,D13&gt;2.9,D13&lt;4,D15=3),AE21,IF(AND(P1=1,B9&gt;64,B9&lt;70,C11&gt;119,C11&lt;140,D13&gt;2.9,D13&lt;4,D15=3),AE22,IF(AND(P1=1,B9&gt;64,B9&lt;70,C11&gt;109,C11&lt;120,D13&gt;2.9,D13&lt;4,D15=3),AE23,IF(AND(P1=1,B9&gt;59,B9&lt;65,C11&gt;159,C11&lt;180,D13&gt;2.9,D13&lt;4,D15=3),AE24,IF(AND(P1=1,B9&gt;59,B9&lt;65,C11&gt;139,C11&lt;160,D13&gt;2.9,D13&lt;4,D15=3),AE25,IF(AND(P1=1,B9&gt;59,B9&lt;65,C11&gt;119,C11&lt;140,D13&gt;2.9,D13&lt;4,D15=3),AE26,IF(AND(P1=1,B9&gt;59,B9&lt;65,C11&gt;109,C11&lt;120,D13&gt;2.9,D13&lt;4,D15=3),AE27,IF(AND(P1=1,B9&gt;54,B9&lt;60,C11&gt;159,C11&lt;180,D13&gt;2.9,D13&lt;4,D15=3),AE28,IF(AND(P1=1,B9&gt;54,B9&lt;60,C11&gt;139,C11&lt;160,D13&gt;2.9,D13&lt;4,D15=3),AE29,IF(AND(P1=1,B9&gt;54,B9&lt;60,C11&gt;119,C11&lt;140,D13&gt;2.9,D13&lt;4,D15=3),AE30,IF(AND(P1=1,B9&gt;54,B9&lt;60,C11&gt;109,C11&lt;120,D13&gt;2.9,D13&lt;4,D15=3),AE31,IF(AND(P1=1,B9&gt;49,B9&lt;55,C11&gt;159,C11&lt;180,D13&gt;2.9,D13&lt;4,D15=3),AE32,IF(AND(P1=1,B9&gt;49,B9&lt;55,C11&gt;139,C11&lt;160,D13&gt;2.9,D13&lt;4,D15=3),AE33,IF(AND(P1=1,B9&gt;49,B9&lt;55,C11&gt;119,C11&lt;140,D13&gt;2.9,D13&lt;4,D15=3),AE34,IF(AND(P1=1,B9&gt;49,B9&lt;55,C11&gt;109,C11&lt;120,D13&gt;2.9,D13&lt;4,D15=3),AE35,IF(AND(P1=1,B9&gt;44,B9&lt;50,C11&gt;159,C11&lt;180,D13&gt;2.9,D13&lt;4,D15=3),AE36,IF(AND(P1=1,B9&gt;44,B9&lt;50,C11&gt;139,C11&lt;160,D13&gt;2.9,D13&lt;4,D15=3),AE37,IF(AND(P1=1,B9&gt;44,B9&lt;50,C11&gt;119,C11&lt;140,D13&gt;2.9,D13&lt;4,D15=3),AE38,IF(AND(P1=1,B9&gt;44,B9&lt;50,C11&gt;109,C11&lt;120,D13&gt;2.9,D13&lt;4,D15=3),AE39,IF(AND(P1=1,B9&gt;39,B9&lt;45,C11&gt;159,C11&lt;180,D13&gt;2.9,D13&lt;4,D15=3),AE40,IF(AND(P1=1,B9&gt;39,B9&lt;45,C11&gt;139,C11&lt;160,D13&gt;2.9,D13&lt;4,D15=3),AE41,IF(AND(P1=1,B9&gt;39,B9&lt;45,C11&gt;119,C11&lt;140,D13&gt;2.9,D13&lt;4,D15=3),AE42,IF(AND(P1=1,B9&gt;39,B9&lt;45,C11&gt;109,C11&lt;120,D13&gt;2.9,D13&lt;4,D15=3),AE43,IF(AND(P1=1,B9&gt;64,B9&lt;70,C11&gt;159,C11&lt;180,D13&gt;2.9,D13&lt;4,D15=2),AI20,IF(AND(P1=1,B9&gt;64,B9&lt;70,C11&gt;139,C11&lt;160,D13&gt;2.9,D13&lt;4,D15=2),AI21,IF(AND(P1=1,B9&gt;64,B9&lt;70,C11&gt;119,C11&lt;140,D13&gt;2.9,D13&lt;4,D15=2),AI22,IF(AND(P1=1,B9&gt;64,B9&lt;70,C11&gt;109,C11&lt;120,D13&gt;2.9,D13&lt;4,D15=2),AI23,IF(AND(P1=1,B9&gt;59,B9&lt;65,C11&gt;159,C11&lt;180,D13&gt;2.9,D13&lt;4,D15=2),AI24,IF(AND(P1=1,B9&gt;59,B9&lt;65,C11&gt;139,C11&lt;160,D13&gt;2.9,D13&lt;4,D15=2),AI25,IF(AND(P1=1,B9&gt;59,B9&lt;65,C11&gt;119,C11&lt;140,D13&gt;2.9,D13&lt;4,D15=2),AI26,IF(AND(P1=1,B9&gt;59,B9&lt;65,C11&gt;109,C11&lt;120,D13&gt;2.9,D13&lt;4,D15=2),AI27,IF(AND(P1=1,B9&gt;54,B9&lt;60,C11&gt;159,C11&lt;180,D13&gt;2.9,D13&lt;4,D15=2),AI28,IF(AND(P1=1,B9&gt;54,B9&lt;60,C11&gt;139,C11&lt;160,D13&gt;2.9,D13&lt;4,D15=2),AI29,IF(AND(P1=1,B9&gt;54,B9&lt;60,C11&gt;119,C11&lt;140,D13&gt;2.9,D13&lt;4,D15=2),AI30,IF(AND(P1=1,B9&gt;54,B9&lt;60,C11&gt;109,C11&lt;120,D13&gt;2.9,D13&lt;4,D15=2),AI31,IF(AND(P1=1,B9&gt;49,B9&lt;55,C11&gt;159,C11&lt;180,D13&gt;2.9,D13&lt;4,D15=2),AI32,IF(AND(P1=1,B9&gt;49,B9&lt;55,C11&gt;139,C11&lt;160,D13&gt;2.9,D13&lt;4,D15=2),AI33,IF(AND(P1=1,B9&gt;49,B9&lt;55,C11&gt;119,C11&lt;140,D13&gt;2.9,D13&lt;4,D15=2),AI34,IF(AND(P1=1,B9&gt;49,B9&lt;55,C11&gt;109,C11&lt;120,D13&gt;2.9,D13&lt;4,D15=2),AI35,IF(AND(P1=1,B9&gt;44,B9&lt;50,C11&gt;159,C11&lt;180,D13&gt;2.9,D13&lt;4,D15=2),AI36,IF(AND(P1=1,B9&gt;44,B9&lt;50,C11&gt;139,C11&lt;160,D13&gt;2.9,D13&lt;4,D15=2),AI37,IF(AND(P1=1,B9&gt;44,B9&lt;50,C11&gt;119,C11&lt;140,D13&gt;2.9,D13&lt;4,D15=2),AI38,IF(AND(P1=1,B9&gt;44,B9&lt;50,C11&gt;109,C11&lt;120,D13&gt;2.9,D13&lt;4,D15=2),AI39,IF(AND(P1=1,B9&gt;39,B9&lt;45,C11&gt;159,C11&lt;180,D13&gt;2.9,D13&lt;4,D15=2),AI40,IF(AND(P1=1,B9&gt;39,B9&lt;45,C11&gt;139,C11&lt;160,D13&gt;2.9,D13&lt;4,D15=2),AI41,IF(AND(P1=1,B9&gt;39,B9&lt;45,C11&gt;119,C11&lt;140,D13&gt;2.9,D13&lt;4,D15=2),AI42,IF(AND(P1=1,B9&gt;39,B9&lt;45,C11&gt;109,C11&lt;120,D13&gt;2.9,D13&lt;4,D15=2),AI43,P8))))))))))))))))))))))))))))))))))))))))))))))))</f>
        <v>0</v>
      </c>
      <c r="K20" s="5" t="str">
        <f>IF(J20&gt;0,P7,IF(J20=0,"",""))</f>
        <v/>
      </c>
      <c r="L20" s="2"/>
      <c r="M20" s="50" t="str">
        <f>IF(N20&gt;0,P6,IF(N20="","",""))</f>
        <v/>
      </c>
      <c r="N20" s="3">
        <f>IF(AND(P1=2,B9&gt;64,B9&lt;70,C11&gt;159,C11&lt;180,D13&gt;2.9,D13&lt;4,D15=3),T20,IF(AND(P1=2,B9&gt;64,B9&lt;70,C11&gt;139,C11&lt;160,D13&gt;2.9,D13&lt;4,D15=3),T21,IF(AND(P1=2,B9&gt;64,B9&lt;70,C11&gt;119,C11&lt;140,D13&gt;2.9,D13&lt;4,D15=3),T22,IF(AND(P1=2,B9&gt;64,B9&lt;70,C11&gt;109,C11&lt;120,D13&gt;2.9,D13&lt;4,D15=3),T23,IF(AND(P1=2,B9&gt;59,B9&lt;65,C11&gt;159,C11&lt;180,D13&gt;2.9,D13&lt;4,D15=3),T24,IF(AND(P1=2,B9&gt;59,B9&lt;65,C11&gt;139,C11&lt;160,D13&gt;2.9,D13&lt;4,D15=3),T25,IF(AND(P1=2,B9&gt;59,B9&lt;65,C11&gt;119,C11&lt;140,D13&gt;2.9,D13&lt;4,D15=3),T26,IF(AND(P1=2,B9&gt;59,B9&lt;65,C11&gt;109,C11&lt;120,D13&gt;2.9,D13&lt;4,D15=3),T27,IF(AND(P1=2,B9&gt;54,B9&lt;60,C11&gt;159,C11&lt;180,D13&gt;2.9,D13&lt;4,D15=3),T28,IF(AND(P1=2,B9&gt;54,B9&lt;60,C11&gt;139,C11&lt;160,D13&gt;2.9,D13&lt;4,D15=3),T29,IF(AND(P1=2,B9&gt;54,B9&lt;60,C11&gt;119,C11&lt;140,D13&gt;2.9,D13&lt;4,D15=3),T30,IF(AND(P1=2,B9&gt;54,B9&lt;60,C11&gt;109,C11&lt;120,D13&gt;2.9,D13&lt;4,D15=3),T31,IF(AND(P1=2,B9&gt;49,B9&lt;55,C11&gt;159,C11&lt;180,D13&gt;2.9,D13&lt;4,D15=3),T32,IF(AND(P1=2,B9&gt;49,B9&lt;55,C11&gt;139,C11&lt;160,D13&gt;2.9,D13&lt;4,D15=3),T33,IF(AND(P1=2,B9&gt;49,B9&lt;55,C11&gt;119,C11&lt;140,D13&gt;2.9,D13&lt;4,D15=3),T34,IF(AND(P1=2,B9&gt;49,B9&lt;55,C11&gt;109,C11&lt;120,D13&gt;2.9,D13&lt;4,D15=3),T35,IF(AND(P1=2,B9&gt;44,B9&lt;50,C11&gt;159,C11&lt;180,D13&gt;2.9,D13&lt;4,D15=3),T36,IF(AND(P1=2,B9&gt;44,B9&lt;50,C11&gt;139,C11&lt;160,D13&gt;2.9,D13&lt;4,D15=3),T37,IF(AND(P1=2,B9&gt;44,B9&lt;50,C11&gt;119,C11&lt;140,D13&gt;2.9,D13&lt;4,D15=3),T38,IF(AND(P1=2,B9&gt;44,B9&lt;50,C11&gt;109,C11&lt;120,D13&gt;2.9,D13&lt;4,D15=3),T39,IF(AND(P1=2,B9&gt;39,B9&lt;45,C11&gt;159,C11&lt;180,D13&gt;2.9,D13&lt;4,D15=3),T40,IF(AND(P1=2,B9&gt;39,B9&lt;45,C11&gt;139,C11&lt;160,D13&gt;2.9,D13&lt;4,D15=3),T41,IF(AND(P1=2,B9&gt;39,B9&lt;45,C11&gt;119,C11&lt;140,D13&gt;2.9,D13&lt;4,D15=3),T42,IF(AND(P1=2,B9&gt;39,B9&lt;45,C11&gt;109,C11&lt;120,D13&gt;2.9,D13&lt;4,D15=3),T43,IF(AND(P1=2,B9&gt;64,B9&lt;70,C11&gt;159,C11&lt;180,D13&gt;2.9,D13&lt;4,D15=2),X20,IF(AND(P1=2,B9&gt;64,B9&lt;70,C11&gt;139,C11&lt;160,D13&gt;2.9,D13&lt;4,D15=2),X21,IF(AND(P1=2,B9&gt;64,B9&lt;70,C11&gt;119,C11&lt;140,D13&gt;2.9,D13&lt;4,D15=2),X22,IF(AND(P1=2,B9&gt;64,B9&lt;70,C11&gt;109,C11&lt;120,D13&gt;2.9,D13&lt;4,D15=2),X23,IF(AND(P1=2,B9&gt;59,B9&lt;65,C11&gt;159,C11&lt;180,D13&gt;2.9,D13&lt;4,D15=2),X24,IF(AND(P1=2,B9&gt;59,B9&lt;65,C11&gt;139,C11&lt;160,D13&gt;2.9,D13&lt;4,D15=2),X25,IF(AND(P1=2,B9&gt;59,B9&lt;65,C11&gt;119,C11&lt;140,D13&gt;2.9,D13&lt;4,D15=2),X26,IF(AND(P1=2,B9&gt;59,B9&lt;65,C11&gt;109,C11&lt;120,D13&gt;2.9,D13&lt;4,D15=2),X27,IF(AND(P1=2,B9&gt;54,B9&lt;60,C11&gt;159,C11&lt;180,D13&gt;2.9,D13&lt;4,D15=2),X28,IF(AND(P1=2,B9&gt;54,B9&lt;60,C11&gt;139,C11&lt;160,D13&gt;2.9,D13&lt;4,D15=2),X29,IF(AND(P1=2,B9&gt;54,B9&lt;60,C11&gt;119,C11&lt;140,D13&gt;2.9,D13&lt;4,D15=2),X30,IF(AND(P1=2,B9&gt;54,B9&lt;60,C11&gt;109,C11&lt;120,D13&gt;2.9,D13&lt;4,D15=2),X31,IF(AND(P1=2,B9&gt;49,B9&lt;55,C11&gt;159,C11&lt;180,D13&gt;2.9,D13&lt;4,D15=2),X32,IF(AND(P1=2,B9&gt;49,B9&lt;55,C11&gt;139,C11&lt;160,D13&gt;2.9,D13&lt;4,D15=2),X33,IF(AND(P1=2,B9&gt;49,B9&lt;55,C11&gt;119,C11&lt;140,D13&gt;2.9,D13&lt;4,D15=2),X34,IF(AND(P1=2,B9&gt;49,B9&lt;55,C11&gt;109,C11&lt;120,D13&gt;2.9,D13&lt;4,D15=2),X35,IF(AND(P1=2,B9&gt;44,B9&lt;50,C11&gt;159,C11&lt;180,D13&gt;2.9,D13&lt;4,D15=2),X36,IF(AND(P1=2,B9&gt;44,B9&lt;50,C11&gt;139,C11&lt;160,D13&gt;2.9,D13&lt;4,D15=2),X37,IF(AND(P1=2,B9&gt;44,B9&lt;50,C11&gt;119,C11&lt;140,D13&gt;2.9,D13&lt;4,D15=2),X38,IF(AND(P1=2,B9&gt;44,B9&lt;50,C11&gt;109,C11&lt;120,D13&gt;2.9,D13&lt;4,D15=2),X39,IF(AND(P1=2,B9&gt;39,B9&lt;45,C11&gt;159,C11&lt;180,D13&gt;2.9,D13&lt;4,D15=2),X40,IF(AND(P1=2,B9&gt;39,B9&lt;45,C11&gt;139,C11&lt;160,D13&gt;2.9,D13&lt;4,D15=2),X41,IF(AND(P1=2,B9&gt;39,B9&lt;45,C11&gt;119,C11&lt;140,D13&gt;2.9,D13&lt;4,D15=2),X42,IF(AND(P1=2,B9&gt;39,B9&lt;45,C11&gt;109,C11&lt;120,D13&gt;2.9,D13&lt;4,D15=2),X43,P8))))))))))))))))))))))))))))))))))))))))))))))))</f>
        <v>0</v>
      </c>
      <c r="R20" s="68" t="s">
        <v>27</v>
      </c>
      <c r="S20" s="44" t="s">
        <v>22</v>
      </c>
      <c r="T20" s="25">
        <v>27</v>
      </c>
      <c r="U20" s="26">
        <v>28</v>
      </c>
      <c r="V20" s="26">
        <v>30</v>
      </c>
      <c r="W20" s="27">
        <v>31</v>
      </c>
      <c r="X20" s="25">
        <v>41</v>
      </c>
      <c r="Y20" s="26">
        <v>42</v>
      </c>
      <c r="Z20" s="26">
        <v>44</v>
      </c>
      <c r="AA20" s="27">
        <v>46</v>
      </c>
      <c r="AC20" s="68" t="s">
        <v>27</v>
      </c>
      <c r="AD20" s="44" t="s">
        <v>22</v>
      </c>
      <c r="AE20" s="25">
        <v>26</v>
      </c>
      <c r="AF20" s="26">
        <v>28</v>
      </c>
      <c r="AG20" s="26">
        <v>30</v>
      </c>
      <c r="AH20" s="27">
        <v>32</v>
      </c>
      <c r="AI20" s="25">
        <v>36</v>
      </c>
      <c r="AJ20" s="26">
        <v>39</v>
      </c>
      <c r="AK20" s="26">
        <v>42</v>
      </c>
      <c r="AL20" s="27">
        <v>44</v>
      </c>
    </row>
    <row r="21" spans="1:38" ht="14.5" customHeight="1" x14ac:dyDescent="0.35">
      <c r="A21" s="67" t="e">
        <f ca="1">IF(AND(B9&lt;50,J20&gt;0,J20&lt;7.5),P46,IF(AND(B9&lt;50,J20&gt;7.4),P46,IF(AND(B9&lt;50,J22&gt;0,J22&lt;7.5),P46,IF(AND(B9&lt;50,J22&gt;7.4),P46,IF(AND(B9&lt;50,J24&gt;0,J24&lt;7.5),P46,IF(AND(B9&lt;50,J24&gt;7.4),P46,IF(AND(B9&lt;50,J26&gt;0,J26&lt;7.5),P46,IF(AND(B9&lt;50,J26&gt;7.4),P46,IF(AND(B9&lt;50,N20&gt;0,N20&lt;7.5),P46,IF(AND(B9&lt;50,N20&gt;7.4),P46,IF(AND(B9&lt;50,N22&gt;0,N22&lt;7.5),P46,IF(AND(B9&lt;50,N22&gt;7.4),P46,IF(AND(B9&lt;50,N24&gt;0,N24&lt;7.5),P46,IF(AND(B9&lt;50,N24&gt;7.4),P46,IF(AND(B9&lt;50,N26&gt;0,N26&lt;7.5),P46,IF(AND(B9&lt;50,N26&gt;7.4),P46,IF(AND(B9&gt;49,B9&lt;70,J20&gt;0,J20&lt;5),P46,IF(AND(B9&gt;49,B9&lt;70,J20&gt;4.9,J20&lt;10),P46,IF(AND(B9&gt;49,B9&lt;70,J20&gt;9.9),P46,IF(AND(B9&gt;49,B9&lt;70,J22&gt;0,J22&lt;5),P46,IF(AND(B9&gt;49,B9&lt;70,J22&gt;4.9,J22&lt;10),P46,IF(AND(B9&gt;49,B9&lt;70,J22&gt;9.9),P46,IF(AND(B9&gt;49,B9&lt;70,J24&gt;0,J24&lt;7.5),P46,IF(AND(B9&gt;49,B9&lt;70,J24&gt;4.9,J24&lt;10),P46,IF(AND(B9&gt;49,B9&lt;70,J24&gt;9.9),P46,IF(AND(B9&gt;49,B9&lt;70,J26&gt;0,J26&lt;7.5),P46,IF(AND(B9&gt;49,B9&lt;70,J26&gt;4.9,J26&lt;10),P46,IF(AND(B9&gt;49,B9&lt;70,J26&gt;9.9),P46,IF(AND(B9&gt;49,B9&lt;70,N20&gt;0,N20&lt;7.5),P46,IF(AND(B9&gt;49,B9&lt;70,N20&gt;4.9,N20&lt;10),P46,IF(AND(B9&gt;49,B9&lt;70,N20&gt;9.9),P46,IF(AND(B9&gt;49,B9&lt;70,N22&gt;0,N22&lt;7.5),P46,IF(AND(B9&gt;49,B9&lt;70,N22&gt;4.9,N22&lt;10),P46,IF(AND(B9&gt;49,B9&lt;70,N22&gt;9.9),P46,IF(AND(B9&gt;49,B9&lt;70,N24&gt;0,N24&lt;7.5),P46,IF(AND(B9&gt;49,B9&lt;70,N24&gt;4.9,N24&lt;10),P46,IF(AND(B9&gt;49,B9&lt;70,N24&gt;9.9),P46,IF(AND(B9&gt;49,B9&lt;70,N26&gt;0,N26&lt;7.5),P46,IF(AND(B9&gt;49,B9&lt;70,N26&gt;4.9,N26&lt;104),P46,IF(AND(B9&gt;49,B9&lt;70,N26&gt;9.9),P46,IF(AND(B9&gt;69,N7&gt;0,N7&lt;7.5),P52,IF(AND(B9&gt;69,J7&gt;0,J7&lt;7.5),P52,IF(AND(B9&gt;69,N9&gt;0,N9&lt;7.5),P52,IF(AND(B9&gt;69,J9&gt;0,J9&lt;7.5),P52,IF(AND(B9&gt;69,N11&gt;0,N11&lt;7.5),P52,IF(AND(B9&gt;69,J11&gt;0,J11&lt;7.5),P52,IF(AND(B9&gt;69,N13&gt;0,N13&lt;7.5),P52,IF(AND(B9&gt;69,J13&gt;0,J13&lt;7.5),P52,IF(AND(B9&gt;69,N7&gt;7.4),P46,IF(AND(B9&gt;69,J7&gt;7.4),P46,IF(AND(B9&gt;69,N9&gt;7.4),P46,IF(AND(B9&gt;69,J9&gt;7.4),P46,IF(AND(B9&gt;69,N11&gt;7.4),P46,IF(AND(B9&gt;69,J11&gt;7.4),P46,IF(AND(B9&gt;69,N13&gt;7.4),P46,IF(AND(B9&gt;69,J13&gt;7.4),P46,IF(AND(B9&gt;69,J7&gt;14.9),P46,F(AND(B9&gt;69,N7&gt;14.9),P46,IF(AND(B9&gt;69,N9&gt;14.9),P46,IF(AND(B9&gt;69,J9&gt;14.9),P46,IF(AND(B9&gt;69,N11&gt;14.9),P46,IF(AND(B9&gt;69,J11&gt;14.9),P46,IF(AND(B9&gt;69,N13&gt;14.9),P46,IF(AND(B9&gt;69,J13&gt;14.9),P46,““))))))))))))))))))))))))))))))))))))))))))))))))))))))))))))))))</f>
        <v>#NAME?</v>
      </c>
      <c r="B21" s="67"/>
      <c r="C21" s="67"/>
      <c r="D21" s="67"/>
      <c r="E21" s="67"/>
      <c r="F21" s="67"/>
      <c r="G21" s="67"/>
      <c r="H21" s="67"/>
      <c r="I21" s="56"/>
      <c r="L21" s="2"/>
      <c r="R21" s="69"/>
      <c r="S21" s="45" t="s">
        <v>21</v>
      </c>
      <c r="T21" s="11">
        <v>22</v>
      </c>
      <c r="U21" s="8">
        <v>23</v>
      </c>
      <c r="V21" s="8">
        <v>24</v>
      </c>
      <c r="W21" s="12">
        <v>26</v>
      </c>
      <c r="X21" s="11">
        <v>34</v>
      </c>
      <c r="Y21" s="8">
        <v>36</v>
      </c>
      <c r="Z21" s="8">
        <v>37</v>
      </c>
      <c r="AA21" s="12">
        <v>39</v>
      </c>
      <c r="AC21" s="69"/>
      <c r="AD21" s="45" t="s">
        <v>21</v>
      </c>
      <c r="AE21" s="11">
        <v>22</v>
      </c>
      <c r="AF21" s="8">
        <v>24</v>
      </c>
      <c r="AG21" s="8">
        <v>26</v>
      </c>
      <c r="AH21" s="12">
        <v>27</v>
      </c>
      <c r="AI21" s="11">
        <v>31</v>
      </c>
      <c r="AJ21" s="8">
        <v>33</v>
      </c>
      <c r="AK21" s="8">
        <v>36</v>
      </c>
      <c r="AL21" s="12">
        <v>38</v>
      </c>
    </row>
    <row r="22" spans="1:38" ht="14.5" customHeight="1" x14ac:dyDescent="0.35">
      <c r="A22" s="67"/>
      <c r="B22" s="67"/>
      <c r="C22" s="67"/>
      <c r="D22" s="67"/>
      <c r="E22" s="67"/>
      <c r="F22" s="67"/>
      <c r="G22" s="67"/>
      <c r="H22" s="67"/>
      <c r="I22" s="56"/>
      <c r="J22" s="3">
        <f>IF(AND(P1=1,B9&gt;64,B9&lt;70,C11&gt;159,C11&lt;180,D13&gt;3.9,D13&lt;5,D15=3),AF20,IF(AND(P1=1,B9&gt;64,B9&lt;70,C11&gt;139,C11&lt;160,D13&gt;3.9,D13&lt;5,D15=3),AF21,IF(AND(P1=1,B9&gt;64,B9&lt;70,C11&gt;119,C11&lt;140,D13&gt;3.9,D13&lt;5,D15=3),AF22,IF(AND(P1=1,B9&gt;64,B9&lt;70,C11&gt;109,C11&lt;120,D13&gt;3.9,D13&lt;5,D15=3),AF23,IF(AND(P1=1,B9&gt;59,B9&lt;65,C11&gt;159,C11&lt;180,D13&gt;3.9,D13&lt;5,D15=3),AF24,IF(AND(P1=1,B9&gt;59,B9&lt;65,C11&gt;139,C11&lt;160,D13&gt;3.9,D13&lt;5,D15=3),AF25,IF(AND(P1=1,B9&gt;59,B9&lt;65,C11&gt;119,C11&lt;140,D13&gt;3.9,D13&lt;5,D15=3),AF26,IF(AND(P1=1,B9&gt;59,B9&lt;65,C11&gt;109,C11&lt;120,D13&gt;3.9,D13&lt;5,D15=3),AF27,IF(AND(P1=1,B9&gt;54,B9&lt;60,C11&gt;159,C11&lt;180,D13&gt;3.9,D13&lt;5,D15=3),AF28,IF(AND(P1=1,B9&gt;54,B9&lt;60,C11&gt;139,C11&lt;160,D13&gt;3.9,D13&lt;5,D15=3),AF29,IF(AND(P1=1,B9&gt;54,B9&lt;60,C11&gt;119,C11&lt;140,D13&gt;3.9,D13&lt;5,D15=3),AF30,IF(AND(P1=1,B9&gt;54,B9&lt;60,C11&gt;109,C11&lt;120,D13&gt;3.9,D13&lt;5,D15=3),AF31,IF(AND(P1=1,B9&gt;49,B9&lt;55,C11&gt;159,C11&lt;180,D13&gt;3.9,D13&lt;5,D15=3),AF32,IF(AND(P1=1,B9&gt;49,B9&lt;55,C11&gt;139,C11&lt;160,D13&gt;3.9,D13&lt;5,D15=3),AF33,IF(AND(P1=1,B9&gt;49,B9&lt;55,C11&gt;119,C11&lt;140,D13&gt;3.9,D13&lt;5,D15=3),AF34,IF(AND(P1=1,B9&gt;49,B9&lt;55,C11&gt;109,C11&lt;120,D13&gt;3.9,D13&lt;5,D15=3),AF35,IF(AND(P1=1,B9&gt;44,B9&lt;50,C11&gt;159,C11&lt;180,D13&gt;3.9,D13&lt;5,D15=3),AF36,IF(AND(P1=1,B9&gt;44,B9&lt;50,C11&gt;139,C11&lt;160,D13&gt;3.9,D13&lt;5,D15=3),AF37,IF(AND(P1=1,B9&gt;44,B9&lt;50,C11&gt;119,C11&lt;140,D13&gt;3.9,D13&lt;5,D15=3),AF38,IF(AND(P1=1,B9&gt;44,B9&lt;50,C11&gt;109,C11&lt;120,D13&gt;3.9,D13&lt;5,D15=3),AF39,IF(AND(P1=1,B9&gt;39,B9&lt;45,C11&gt;159,C11&lt;180,D13&gt;3.9,D13&lt;5,D15=3),AF40,IF(AND(P1=1,B9&gt;39,B9&lt;45,C11&gt;139,C11&lt;160,D13&gt;3.9,D13&lt;5,D15=3),AF41,IF(AND(P1=1,B9&gt;39,B9&lt;45,C11&gt;119,C11&lt;140,D13&gt;3.9,D13&lt;5,D15=3),AF42,IF(AND(P1=1,B9&gt;39,B9&lt;45,C11&gt;109,C11&lt;120,D13&gt;3.9,D13&lt;5,D15=3),AF43,IF(AND(P1=1,B9&gt;64,B9&lt;70,C11&gt;159,C11&lt;180,D13&gt;3.9,D13&lt;5,D15=2),AJ20,IF(AND(P1=1,B9&gt;64,B9&lt;70,C11&gt;139,C11&lt;160,D13&gt;3.9,D13&lt;5,D15=2),AJ21,IF(AND(P1=1,B9&gt;64,B9&lt;70,C11&gt;119,C11&lt;140,D13&gt;3.9,D13&lt;5,D15=2),AJ22,IF(AND(P1=1,B9&gt;64,B9&lt;70,C11&gt;109,C11&lt;120,D13&gt;3.9,D13&lt;5,D15=2),AJ23,IF(AND(P1=1,B9&gt;59,B9&lt;65,C11&gt;159,C11&lt;180,D13&gt;3.9,D13&lt;5,D15=2),AJ24,IF(AND(P1=1,B9&gt;59,B9&lt;65,C11&gt;139,C11&lt;160,D13&gt;3.9,D13&lt;5,D15=2),AJ25,IF(AND(P1=1,B9&gt;59,B9&lt;65,C11&gt;119,C11&lt;140,D13&gt;3.9,D13&lt;5,D15=2),AJ26,IF(AND(P1=1,B9&gt;59,B9&lt;65,C11&gt;109,C11&lt;120,D13&gt;3.9,D13&lt;5,D15=2),AJ27,IF(AND(P1=1,B9&gt;54,B9&lt;60,C11&gt;159,C11&lt;180,D13&gt;3.9,D13&lt;5,D15=2),AJ28,IF(AND(P1=1,B9&gt;54,B9&lt;60,C11&gt;139,C11&lt;160,D13&gt;3.9,D13&lt;5,D15=2),AJ29,IF(AND(P1=1,B9&gt;54,B9&lt;60,C11&gt;119,C11&lt;140,D13&gt;3.9,D13&lt;5,D15=2),AJ30,IF(AND(P1=1,B9&gt;54,B9&lt;60,C11&gt;109,C11&lt;120,D13&gt;3.9,D13&lt;5,D15=2),AJ31,IF(AND(P1=1,B9&gt;49,B9&lt;55,C11&gt;159,C11&lt;180,D13&gt;3.9,D13&lt;5,D15=2),AJ32,IF(AND(P1=1,B9&gt;49,B9&lt;55,C11&gt;139,C11&lt;160,D13&gt;3.9,D13&lt;5,D15=2),AJ33,IF(AND(P1=1,B9&gt;49,B9&lt;55,C11&gt;119,C11&lt;140,D13&gt;3.9,D13&lt;5,D15=2),AJ34,IF(AND(P1=1,B9&gt;49,B9&lt;55,C11&gt;109,C11&lt;120,D13&gt;3.9,D13&lt;5,D15=2),AJ35,IF(AND(P1=1,B9&gt;44,B9&lt;50,C11&gt;159,C11&lt;180,D13&gt;3.9,D13&lt;D515=2),AJ36,IF(AND(P1=1,B9&gt;44,B9&lt;50,C11&gt;139,C11&lt;160,D13&gt;3.9,D13&lt;5,D15=2),AJ37,IF(AND(P1=1,B9&gt;44,B9&lt;50,C11&gt;119,C11&lt;140,D13&gt;3.9,D13&lt;5,D15=2),AJ38,IF(AND(P1=1,B9&gt;44,B9&lt;50,C11&gt;109,C11&lt;120,D13&gt;3.9,D13&lt;5,D15=2),AJ39,IF(AND(P1=1,B9&gt;39,B9&lt;45,C11&gt;159,C11&lt;180,D13&gt;3.9,D13&lt;5,D15=2),AJ40,IF(AND(P1=1,B9&gt;39,B9&lt;45,C11&gt;139,C11&lt;160,D13&gt;3.9,D13&lt;5,D15=2),AJ41,IF(AND(P1=1,B9&gt;39,B9&lt;45,C11&gt;119,C11&lt;140,D13&gt;3.9,D13&lt;5,D15=2),AJ42,IF(AND(P1=1,B9&gt;39,B9&lt;45,C11&gt;109,C11&lt;120,D13&gt;3.9,D13&lt;5,D15=2),AJ43,P8))))))))))))))))))))))))))))))))))))))))))))))))</f>
        <v>0</v>
      </c>
      <c r="K22" s="5" t="str">
        <f>IF(J22&gt;0,P7,IF(J22=0,"",""))</f>
        <v/>
      </c>
      <c r="L22" s="2"/>
      <c r="M22" s="50" t="str">
        <f>IF(N22&gt;0,P6,IF(N22="","",""))</f>
        <v/>
      </c>
      <c r="N22" s="3">
        <f>IF(AND(P1=2,B9&gt;64,B9&lt;70,C11&gt;159,C11&lt;180,D13&gt;3.9,D13&lt;5,D15=3),U20,IF(AND(P1=2,B9&gt;64,B9&lt;70,C11&gt;139,C11&lt;160,D13&gt;3.9,D13&lt;5,D15=3),U21,IF(AND(P1=2,B9&gt;64,B9&lt;70,C11&gt;119,C11&lt;140,D13&gt;3.9,D13&lt;5,D15=3),U22,IF(AND(P1=2,B9&gt;64,B9&lt;70,C11&gt;109,C11&lt;120,D13&gt;3.9,D13&lt;5,D15=3),U23,IF(AND(P1=2,B9&gt;59,B9&lt;65,C11&gt;159,C11&lt;180,D13&gt;3.9,D13&lt;5,D15=3),U24,IF(AND(P1=2,B9&gt;59,B9&lt;65,C11&gt;139,C11&lt;160,D13&gt;3.9,D13&lt;5,D15=3),U25,IF(AND(P1=2,B9&gt;59,B9&lt;65,C11&gt;119,C11&lt;140,D13&gt;3.9,D13&lt;5,D15=3),U26,IF(AND(P1=2,B9&gt;59,B9&lt;65,C11&gt;109,C11&lt;120,D13&gt;3.9,D13&lt;5,D15=3),U27,IF(AND(P1=2,B9&gt;54,B9&lt;60,C11&gt;159,C11&lt;180,D13&gt;3.9,D13&lt;5,D15=3),U28,IF(AND(P1=2,B9&gt;54,B9&lt;60,C11&gt;139,C11&lt;160,D13&gt;3.9,D13&lt;5,D15=3),U29,IF(AND(P1=2,B9&gt;54,B9&lt;60,C11&gt;119,C11&lt;140,D13&gt;3.9,D13&lt;5,D15=3),U30,IF(AND(P1=2,B9&gt;54,B9&lt;60,C11&gt;109,C11&lt;120,D13&gt;3.9,D13&lt;5,D15=3),U31,IF(AND(P1=2,B9&gt;49,B9&lt;55,C11&gt;159,C11&lt;180,D13&gt;3.9,D13&lt;5,D15=3),U32,IF(AND(P1=2,B9&gt;49,B9&lt;55,C11&gt;139,C11&lt;160,D13&gt;3.9,D13&lt;5,D15=3),U33,IF(AND(P1=2,B9&gt;49,B9&lt;55,C11&gt;119,C11&lt;140,D13&gt;3.9,D13&lt;5,D15=3),U34,IF(AND(P1=2,B9&gt;49,B9&lt;55,C11&gt;109,C11&lt;120,D13&gt;3.9,D13&lt;5,D15=3),U35,IF(AND(P1=2,B9&gt;44,B9&lt;50,C11&gt;159,C11&lt;180,D13&gt;3.9,D13&lt;5,D15=3),U36,IF(AND(P1=2,B9&gt;44,B9&lt;50,C11&gt;139,C11&lt;160,D13&gt;3.9,D13&lt;5,D15=3),U37,IF(AND(P1=2,B9&gt;44,B9&lt;50,C11&gt;119,C11&lt;140,D13&gt;3.9,D13&lt;5,D15=3),U38,IF(AND(P1=2,B9&gt;44,B9&lt;50,C11&gt;109,C11&lt;120,D13&gt;3.9,D13&lt;5,D15=3),U39,IF(AND(P1=2,B9&gt;39,B9&lt;45,C11&gt;159,C11&lt;180,D13&gt;3.9,D13&lt;5,D15=3),U40,IF(AND(P1=2,B9&gt;39,B9&lt;45,C11&gt;139,C11&lt;160,D13&gt;3.9,D13&lt;5,D15=3),U41,IF(AND(P1=2,B9&gt;39,B9&lt;45,C11&gt;119,C11&lt;140,D13&gt;3.9,D13&lt;5,D15=3),U42,IF(AND(P1=2,B9&gt;39,B9&lt;45,C11&gt;109,C11&lt;120,D13&gt;3.9,D13&lt;5,D15=3),U43,IF(AND(P1=2,B9&gt;64,B9&lt;70,C11&gt;159,C11&lt;180,D13&gt;3.9,D13&lt;5,D15=2),Y20,IF(AND(P1=2,B9&gt;64,B9&lt;70,C11&gt;139,C11&lt;160,D13&gt;3.9,D13&lt;5,D15=2),Y21,IF(AND(P1=2,B9&gt;64,B9&lt;70,C11&gt;119,C11&lt;140,D13&gt;3.9,D13&lt;5,D15=2),Y22,IF(AND(P1=2,B9&gt;64,B9&lt;70,C11&gt;109,C11&lt;120,D13&gt;3.9,D13&lt;5,D15=2),Y23,IF(AND(P1=2,B9&gt;59,B9&lt;65,C11&gt;159,C11&lt;180,D13&gt;3.9,D13&lt;5,D15=2),Y24,IF(AND(P1=2,B9&gt;59,B9&lt;65,C11&gt;139,C11&lt;160,D13&gt;3.9,D13&lt;5,D15=2),Y25,IF(AND(P1=2,B9&gt;59,B9&lt;65,C11&gt;119,C11&lt;140,D13&gt;3.9,D13&lt;5,D15=2),Y26,IF(AND(P1=2,B9&gt;59,B9&lt;65,C11&gt;109,C11&lt;120,D13&gt;3.9,D13&lt;5,D15=2),Y27,IF(AND(P1=2,B9&gt;54,B9&lt;60,C11&gt;159,C11&lt;180,D13&gt;3.9,D13&lt;5,D15=2),Y28,IF(AND(P1=2,B9&gt;54,B9&lt;60,C11&gt;139,C11&lt;160,D13&gt;3.9,D13&lt;5,D15=2),Y29,IF(AND(P1=2,B9&gt;54,B9&lt;60,C11&gt;119,C11&lt;140,D13&gt;3.9,D13&lt;5,D15=2),Y30,IF(AND(P1=2,B9&gt;54,B9&lt;60,C11&gt;109,C11&lt;120,D13&gt;3.9,D13&lt;5,D15=2),Y31,IF(AND(P1=2,B9&gt;49,B9&lt;55,C11&gt;159,C11&lt;180,D13&gt;3.9,D13&lt;5,D15=2),Y32,IF(AND(P1=2,B9&gt;49,B9&lt;55,C11&gt;139,C11&lt;160,D13&gt;3.9,D13&lt;5,D15=2),Y33,IF(AND(P1=2,B9&gt;49,B9&lt;55,C11&gt;119,C11&lt;140,D13&gt;3.9,D13&lt;5,D15=2),Y34,IF(AND(P1=2,B9&gt;49,B9&lt;55,C11&gt;109,C11&lt;120,D13&gt;3.9,D13&lt;5,D15=2),Y35,IF(AND(P1=2,B9&gt;44,B9&lt;50,C11&gt;159,C11&lt;180,D13&gt;3.9,D13&lt;4,D15=2),Y36,IF(AND(P1=2,B9&gt;44,B9&lt;50,C11&gt;139,C11&lt;160,D13&gt;3.9,D13&lt;5,D15=2),Y37,IF(AND(P1=2,B9&gt;44,B9&lt;50,C11&gt;119,C11&lt;140,D13&gt;3.9,D13&lt;5,D15=2),Y38,IF(AND(P1=2,B9&gt;44,B9&lt;50,C11&gt;109,C11&lt;120,D13&gt;3.9,D13&lt;5,D15=2),Y39,IF(AND(P1=2,B9&gt;39,B9&lt;45,C11&gt;159,C11&lt;180,D13&gt;3.9,D13&lt;5,D15=2),Y40,IF(AND(P1=2,B9&gt;39,B9&lt;45,C11&gt;139,C11&lt;160,D13&gt;3.9,D13&lt;5,D15=2),Y41,IF(AND(P1=2,B9&gt;39,B9&lt;45,C11&gt;119,C11&lt;140,D13&gt;3.9,D13&lt;5,D15=2),Y42,IF(AND(P1=2,B9&gt;39,B9&lt;45,C11&gt;109,C11&lt;120,D13&gt;3.9,D13&lt;5,D15=2),Y43,P8))))))))))))))))))))))))))))))))))))))))))))))))</f>
        <v>0</v>
      </c>
      <c r="R22" s="69"/>
      <c r="S22" s="45" t="s">
        <v>20</v>
      </c>
      <c r="T22" s="11">
        <v>18</v>
      </c>
      <c r="U22" s="8">
        <v>19</v>
      </c>
      <c r="V22" s="8">
        <v>20</v>
      </c>
      <c r="W22" s="12">
        <v>21</v>
      </c>
      <c r="X22" s="11">
        <v>28</v>
      </c>
      <c r="Y22" s="8">
        <v>30</v>
      </c>
      <c r="Z22" s="8">
        <v>31</v>
      </c>
      <c r="AA22" s="12">
        <v>33</v>
      </c>
      <c r="AC22" s="69"/>
      <c r="AD22" s="45" t="s">
        <v>20</v>
      </c>
      <c r="AE22" s="11">
        <v>18</v>
      </c>
      <c r="AF22" s="8">
        <v>20</v>
      </c>
      <c r="AG22" s="8">
        <v>21</v>
      </c>
      <c r="AH22" s="12">
        <v>23</v>
      </c>
      <c r="AI22" s="11">
        <v>26</v>
      </c>
      <c r="AJ22" s="8">
        <v>28</v>
      </c>
      <c r="AK22" s="8">
        <v>30</v>
      </c>
      <c r="AL22" s="12">
        <v>33</v>
      </c>
    </row>
    <row r="23" spans="1:38" ht="15" customHeight="1" thickBot="1" x14ac:dyDescent="0.4">
      <c r="A23" s="67" t="e">
        <f ca="1">IF(AND(B9&lt;50,J20&gt;0,J20&lt;7.5),P47,IF(AND(B9&lt;50,J20&gt;7.4),P47,IF(AND(B9&lt;50,J22&gt;0,J22&lt;7.5),P47,IF(AND(B9&lt;50,J22&gt;7.4),P47,IF(AND(B9&lt;50,J24&gt;0,J24&lt;7.5),P47,IF(AND(B9&lt;50,J24&gt;7.4),P47,IF(AND(B9&lt;50,J26&gt;0,J26&lt;7.5),P47,IF(AND(B9&lt;50,J26&gt;7.4),P47,IF(AND(B9&lt;50,N20&gt;0,N20&lt;7.5),P47,IF(AND(B9&lt;50,N20&gt;7.4),P47,IF(AND(B9&lt;50,N22&gt;0,N22&lt;7.5),P47,IF(AND(B9&lt;50,N22&gt;7.4),P47,IF(AND(B9&lt;50,N24&gt;0,N24&lt;7.5),P47,IF(AND(B9&lt;50,N24&gt;7.4),P47,IF(AND(B9&lt;50,N26&gt;0,N26&lt;7.5),P47,IF(AND(B9&lt;50,N26&gt;7.4),P47,IF(AND(B9&gt;49,B9&lt;70,J20&gt;0,J20&lt;5),P47,IF(AND(B9&gt;49,B9&lt;70,J20&gt;4.9,J20&lt;10),P47,IF(AND(B9&gt;49,B9&lt;70,J20&gt;9.9),P47,IF(AND(B9&gt;49,B9&lt;70,J22&gt;0,J22&lt;5),P47,IF(AND(B9&gt;49,B9&lt;70,J22&gt;4.9,J22&lt;10),P47,IF(AND(B9&gt;49,B9&lt;70,J22&gt;9.9),P47,IF(AND(B9&gt;49,B9&lt;70,J24&gt;0,J24&lt;7.5),P47,IF(AND(B9&gt;49,B9&lt;70,J24&gt;4.9,J24&lt;10),P47,IF(AND(B9&gt;49,B9&lt;70,J24&gt;9.9),P47,IF(AND(B9&gt;49,B9&lt;70,J26&gt;0,J26&lt;7.5),P47,IF(AND(B9&gt;49,B9&lt;70,J26&gt;4.9,J26&lt;10),P47,IF(AND(B9&gt;49,B9&lt;70,J26&gt;9.9),P47,IF(AND(B9&gt;49,B9&lt;70,N20&gt;0,N20&lt;7.5),P47,IF(AND(B9&gt;49,B9&lt;70,N20&gt;4.9,N20&lt;10),P47,IF(AND(B9&gt;49,B9&lt;70,N20&gt;9.9),P47,IF(AND(B9&gt;49,B9&lt;70,N22&gt;0,N22&lt;7.5),P47,IF(AND(B9&gt;49,B9&lt;70,N22&gt;4.9,N22&lt;10),P47,IF(AND(B9&gt;49,B9&lt;70,N22&gt;9.9),P47,IF(AND(B9&gt;49,B9&lt;70,N24&gt;0,N24&lt;7.5),P47,IF(AND(B9&gt;49,B9&lt;70,N24&gt;4.9,N24&lt;10),P47,IF(AND(B9&gt;49,B9&lt;70,N24&gt;9.9),P47,IF(AND(B9&gt;49,B9&lt;70,N26&gt;0,N26&lt;7.5),P47,IF(AND(B9&gt;49,B9&lt;70,N26&gt;4.9,N26&lt;10),P47,IF(AND(B9&gt;49,B9&lt;70,N26&gt;9.9),P47,IF(AND(B9&gt;69,N7&gt;0,N7&lt;7.5),P52,IF(AND(B9&gt;69,J7&gt;0,J7&lt;7.5),P52,IF(AND(B9&gt;69,N9&gt;0,N9&lt;7.5),P52,IF(AND(B9&gt;69,J9&gt;0,J9&lt;7.5),P52,IF(AND(B9&gt;69,N11&gt;0,N11&lt;7.5),P52,IF(AND(B9&gt;69,J11&gt;0,J11&lt;7.5),P52,IF(AND(B9&gt;69,N13&gt;0,N13&lt;7.5),P52,IF(AND(B9&gt;69,J13&gt;0,J13&lt;7.5),P52,IF(AND(B9&gt;69,N7&gt;7.4),P47,IF(AND(B9&gt;69,J7&gt;7.4),P47,IF(AND(B9&gt;69,N9&gt;7.4),P47,IF(AND(B9&gt;69,J9&gt;7.4),P47,IF(AND(B9&gt;69,N11&gt;7.4),P47,IF(AND(B9&gt;69,J11&gt;7.4),P47,IF(AND(B9&gt;69,N13&gt;7.4),P47,IF(AND(B9&gt;69,J13&gt;7.4),P47,IF(AND(B9&gt;69,J7&gt;14.9),P47,F(AND(B9&gt;69,N7&gt;14.9),P47,IF(AND(B9&gt;69,N9&gt;14.9),P47,IF(AND(B9&gt;69,J9&gt;14.9),P47,IF(AND(B9&gt;69,N11&gt;14.9),P47,IF(AND(B9&gt;69,J11&gt;14.9),P47,IF(AND(B9&gt;69,N13&gt;14.9),P47,IF(AND(B9&gt;69,J13&gt;14.9),P47,““))))))))))))))))))))))))))))))))))))))))))))))))))))))))))))))))</f>
        <v>#NAME?</v>
      </c>
      <c r="B23" s="67"/>
      <c r="C23" s="67"/>
      <c r="D23" s="67"/>
      <c r="E23" s="67"/>
      <c r="F23" s="67"/>
      <c r="G23" s="67"/>
      <c r="H23" s="67"/>
      <c r="I23" s="56"/>
      <c r="K23" s="5"/>
      <c r="L23" s="2"/>
      <c r="R23" s="70"/>
      <c r="S23" s="46" t="s">
        <v>19</v>
      </c>
      <c r="T23" s="13">
        <v>15</v>
      </c>
      <c r="U23" s="14">
        <v>16</v>
      </c>
      <c r="V23" s="14">
        <v>16</v>
      </c>
      <c r="W23" s="15">
        <v>17</v>
      </c>
      <c r="X23" s="13">
        <v>23</v>
      </c>
      <c r="Y23" s="14">
        <v>24</v>
      </c>
      <c r="Z23" s="14">
        <v>26</v>
      </c>
      <c r="AA23" s="15">
        <v>27</v>
      </c>
      <c r="AC23" s="70"/>
      <c r="AD23" s="46" t="s">
        <v>19</v>
      </c>
      <c r="AE23" s="13">
        <v>15</v>
      </c>
      <c r="AF23" s="14">
        <v>17</v>
      </c>
      <c r="AG23" s="14">
        <v>18</v>
      </c>
      <c r="AH23" s="15">
        <v>19</v>
      </c>
      <c r="AI23" s="13">
        <v>22</v>
      </c>
      <c r="AJ23" s="14">
        <v>24</v>
      </c>
      <c r="AK23" s="14">
        <v>26</v>
      </c>
      <c r="AL23" s="15">
        <v>28</v>
      </c>
    </row>
    <row r="24" spans="1:38" x14ac:dyDescent="0.35">
      <c r="A24" s="67"/>
      <c r="B24" s="67"/>
      <c r="C24" s="67"/>
      <c r="D24" s="67"/>
      <c r="E24" s="67"/>
      <c r="F24" s="67"/>
      <c r="G24" s="67"/>
      <c r="H24" s="67"/>
      <c r="I24" s="56"/>
      <c r="J24" s="3">
        <f>IF(AND(P1=1,B9&gt;64,B9&lt;70,C11&gt;159,C11&lt;180,D13&gt;4.9,D13&lt;6,D15=3),AG20,IF(AND(P1=1,B9&gt;64,B9&lt;70,C11&gt;139,C11&lt;160,D13&gt;4.9,D13&lt;6,D15=3),AG21,IF(AND(P1=1,B9&gt;64,B9&lt;70,C11&gt;119,C11&lt;140,D13&gt;4.9,D13&lt;6,D15=3),AG22,IF(AND(P1=1,B9&gt;64,B9&lt;70,C11&gt;109,C11&lt;120,D13&gt;4.9,D13&lt;6,D15=3),AG23,IF(AND(P1=1,B9&gt;59,B9&lt;65,C11&gt;159,C11&lt;180,D13&gt;4.9,D13&lt;6,D15=3),AG24,IF(AND(P1=1,B9&gt;59,B9&lt;65,C11&gt;139,C11&lt;160,D13&gt;4.9,D13&lt;6,D15=3),AG25,IF(AND(P1=1,B9&gt;59,B9&lt;65,C11&gt;119,C11&lt;140,D13&gt;4.9,D13&lt;6,D15=3),AG26,IF(AND(P1=1,B9&gt;59,B9&lt;65,C11&gt;109,C11&lt;120,D13&gt;4.9,D13&lt;6,D15=3),AG27,IF(AND(P1=1,B9&gt;54,B9&lt;60,C11&gt;159,C11&lt;180,D13&gt;4.9,D13&lt;6,D15=3),AG28,IF(AND(P1=1,B9&gt;54,B9&lt;60,C11&gt;139,C11&lt;160,D13&gt;4.9,D13&lt;6,D15=3),AG29,IF(AND(P1=1,B9&gt;54,B9&lt;60,C11&gt;119,C11&lt;140,D13&gt;4.9,D13&lt;6,D15=3),AG30,IF(AND(P1=1,B9&gt;54,B9&lt;60,C11&gt;109,C11&lt;120,D13&gt;4.9,D13&lt;6,D15=3),AG31,IF(AND(P1=1,B9&gt;49,B9&lt;55,C11&gt;159,C11&lt;180,D13&gt;4.9,D13&lt;6,D15=3),AG32,IF(AND(P1=1,B9&gt;49,B9&lt;55,C11&gt;139,C11&lt;160,D13&gt;4.9,D13&lt;6,D15=3),AG33,IF(AND(P1=1,B9&gt;49,B9&lt;55,C11&gt;119,C11&lt;140,D13&gt;4.9,D13&lt;6,D15=3),AG34,IF(AND(P1=1,B9&gt;49,B9&lt;55,C11&gt;109,C11&lt;120,D13&gt;4.9,D13&lt;6,D15=3),AG35,IF(AND(P1=1,B9&gt;44,B9&lt;50,C11&gt;159,C11&lt;180,D13&gt;4.9,D13&lt;6,D15=3),AG36,IF(AND(P1=1,B9&gt;44,B9&lt;50,C11&gt;139,C11&lt;160,D13&gt;4.9,D13&lt;6,D15=3),AG37,IF(AND(P1=1,B9&gt;44,B9&lt;50,C11&gt;119,C11&lt;140,D13&gt;4.9,D13&lt;6,D15=3),AG38,IF(AND(P1=1,B9&gt;44,B9&lt;50,C11&gt;109,C11&lt;120,D13&gt;4.9,D13&lt;6,D15=3),AG39,IF(AND(P1=1,B9&gt;39,B9&lt;45,C11&gt;159,C11&lt;180,D13&gt;4.9,D13&lt;6,D15=3),AG40,IF(AND(P1=1,B9&gt;39,B9&lt;45,C11&gt;139,C11&lt;160,D13&gt;4.9,D13&lt;6,D15=3),AG41,IF(AND(P1=1,B9&gt;39,B9&lt;45,C11&gt;119,C11&lt;140,D13&gt;4.9,D13&lt;6,D15=3),AG42,IF(AND(P1=1,B9&gt;39,B9&lt;45,C11&gt;109,C11&lt;120,D13&gt;4.9,D13&lt;6,D15=3),AG43,IF(AND(P1=1,B9&gt;64,B9&lt;70,C11&gt;159,C11&lt;180,D13&gt;4.9,D13&lt;6,D15=2),AK20,IF(AND(P1=1,B9&gt;64,B9&lt;70,C11&gt;139,C11&lt;160,D13&gt;4.9,D13&lt;6,D15=2),AK21,IF(AND(P1=1,B9&gt;64,B9&lt;70,C11&gt;119,C11&lt;140,D13&gt;4.9,D13&lt;6,D15=2),AK22,IF(AND(P1=1,B9&gt;64,B9&lt;70,C11&gt;109,C11&lt;120,D13&gt;4.9,D13&lt;6,D15=2),AK23,IF(AND(P1=1,B9&gt;59,B9&lt;65,C11&gt;159,C11&lt;180,D13&gt;4.9,D13&lt;6,D15=2),AK24,IF(AND(P1=1,B9&gt;59,B9&lt;65,C11&gt;139,C11&lt;160,D13&gt;4.9,D13&lt;6,D15=2),AK25,IF(AND(P1=1,B9&gt;59,B9&lt;65,C11&gt;119,C11&lt;140,D13&gt;4.9,D13&lt;6,D15=2),AK26,IF(AND(P1=1,B9&gt;59,B9&lt;65,C11&gt;109,C11&lt;120,D13&gt;4.9,D13&lt;6,D15=2),AK27,IF(AND(P1=1,B9&gt;54,B9&lt;60,C11&gt;159,C11&lt;180,D13&gt;4.9,D13&lt;6,D15=2),AK28,IF(AND(P1=1,B9&gt;54,B9&lt;60,C11&gt;139,C11&lt;160,D13&gt;4.9,D13&lt;6,D15=2),AK29,IF(AND(P1=1,B9&gt;54,B9&lt;60,C11&gt;119,C11&lt;140,D13&gt;4.9,D13&lt;6,D15=2),AK30,IF(AND(P1=1,B9&gt;54,B9&lt;60,C11&gt;109,C11&lt;120,D13&gt;4.9,D13&lt;6,D15=2),AK31,IF(AND(P1=1,B9&gt;49,B9&lt;55,C11&gt;159,C11&lt;180,D13&gt;4.9,D13&lt;6,D15=2),AK32,IF(AND(P1=1,B9&gt;49,B9&lt;55,C11&gt;139,C11&lt;160,D13&gt;4.9,D13&lt;6,D15=2),AK33,IF(AND(P1=1,B9&gt;49,B9&lt;55,C11&gt;119,C11&lt;140,D13&gt;4.9,D13&lt;6,D15=2),AK34,IF(AND(P1=1,B9&gt;49,B9&lt;55,C11&gt;109,C11&lt;120,D13&gt;4.9,D13&lt;6,D15=2),AK35,IF(AND(P1=1,B9&gt;44,B9&lt;50,C11&gt;159,C11&lt;180,D13&gt;4.9,D13&lt;6,D15=2),AK36,IF(AND(P1=1,B9&gt;44,B9&lt;50,C11&gt;139,C11&lt;160,D13&gt;4.9,D13&lt;6,D15=2),AK37,IF(AND(P1=1,B9&gt;44,B9&lt;50,C11&gt;119,C11&lt;140,D13&gt;4.9,D13&lt;6,D15=2),AK38,IF(AND(P1=1,B9&gt;44,B9&lt;50,C11&gt;109,C11&lt;120,D13&gt;4.9,D13&lt;6,D15=2),AK39,IF(AND(P1=1,B9&gt;39,B9&lt;45,C11&gt;159,C11&lt;180,D13&gt;4.9,D13&lt;6,D15=2),AK40,IF(AND(P1=1,B9&gt;39,B9&lt;45,C11&gt;139,C11&lt;160,D13&gt;4.9,D13&lt;6,D15=2),AK41,IF(AND(P1=1,B9&gt;39,B9&lt;45,C11&gt;119,C11&lt;140,D13&gt;4.9,D13&lt;6,D15=2),AK42,IF(AND(P1=1,B9&gt;39,B9&lt;45,C11&gt;109,C11&lt;120,D13&gt;4.9,D13&lt;6,D15=2),AK43,P8))))))))))))))))))))))))))))))))))))))))))))))))</f>
        <v>0</v>
      </c>
      <c r="K24" s="5" t="str">
        <f>IF(J24&gt;0,P7,IF(J24=0,"",""))</f>
        <v/>
      </c>
      <c r="L24" s="2"/>
      <c r="M24" s="50" t="str">
        <f>IF(N24&gt;0,P6,IF(N24="","",""))</f>
        <v/>
      </c>
      <c r="N24" s="3">
        <f>IF(AND(P1=2,B9&gt;64,B9&lt;70,C11&gt;159,C11&lt;180,D13&gt;4.9,D13&lt;6,D15=3),V20,IF(AND(P1=2,B9&gt;64,B9&lt;70,C11&gt;139,C11&lt;160,D13&gt;4.9,D13&lt;6,D15=3),V21,IF(AND(P1=2,B9&gt;64,B9&lt;70,C11&gt;119,C11&lt;140,D13&gt;4.9,D13&lt;6,D15=3),V22,IF(AND(P1=2,B9&gt;64,B9&lt;70,C11&gt;109,C11&lt;120,D13&gt;4.9,D13&lt;6,D15=3),V23,IF(AND(P1=2,B9&gt;59,B9&lt;65,C11&gt;159,C11&lt;180,D13&gt;4.9,D13&lt;6,D15=3),V24,IF(AND(P1=2,B9&gt;59,B9&lt;65,C11&gt;139,C11&lt;160,D13&gt;4.9,D13&lt;6,D15=3),V25,IF(AND(P1=2,B9&gt;59,B9&lt;65,C11&gt;119,C11&lt;140,D13&gt;4.9,D13&lt;6,D15=3),V26,IF(AND(P1=2,B9&gt;59,B9&lt;65,C11&gt;109,C11&lt;120,D13&gt;4.9,D13&lt;6,D15=3),V27,IF(AND(P1=2,B9&gt;54,B9&lt;60,C11&gt;159,C11&lt;180,D13&gt;4.9,D13&lt;6,D15=3),V28,IF(AND(P1=2,B9&gt;54,B9&lt;60,C11&gt;139,C11&lt;160,D13&gt;4.9,D13&lt;6,D15=3),V29,IF(AND(P1=2,B9&gt;54,B9&lt;60,C11&gt;119,C11&lt;140,D13&gt;4.9,D13&lt;6,D15=3),V30,IF(AND(P1=2,B9&gt;54,B9&lt;60,C11&gt;109,C11&lt;120,D13&gt;4.9,D13&lt;6,D15=3),V31,IF(AND(P1=2,B9&gt;49,B9&lt;55,C11&gt;159,C11&lt;180,D13&gt;4.9,D13&lt;6,D15=3),V32,IF(AND(P1=2,B9&gt;49,B9&lt;55,C11&gt;139,C11&lt;160,D13&gt;4.9,D13&lt;6,D15=3),V33,IF(AND(P1=2,B9&gt;49,B9&lt;55,C11&gt;119,C11&lt;140,D13&gt;4.9,D13&lt;6,D15=3),V34,IF(AND(P1=2,B9&gt;49,B9&lt;55,C11&gt;109,C11&lt;120,D13&gt;4.9,D13&lt;6,D15=3),V35,IF(AND(P1=2,B9&gt;44,B9&lt;50,C11&gt;159,C11&lt;180,D13&gt;4.9,D13&lt;6,D15=3),V36,IF(AND(P1=2,B9&gt;44,B9&lt;50,C11&gt;139,C11&lt;160,D13&gt;4.9,D13&lt;6,D15=3),V37,IF(AND(P1=2,B9&gt;44,B9&lt;50,C11&gt;119,C11&lt;140,D13&gt;4.9,D13&lt;6,D15=3),V38,IF(AND(P1=2,B9&gt;44,B9&lt;50,C11&gt;109,C11&lt;120,D13&gt;4.9,D13&lt;6,D15=3),V39,IF(AND(P1=2,B9&gt;39,B9&lt;45,C11&gt;159,C11&lt;180,D13&gt;4.9,D13&lt;6,D15=3),V40,IF(AND(P1=2,B9&gt;39,B9&lt;45,C11&gt;139,C11&lt;160,D13&gt;4.9,D13&lt;6,D15=3),V41,IF(AND(P1=2,B9&gt;39,B9&lt;45,C11&gt;119,C11&lt;140,D13&gt;4.9,D13&lt;6,D15=3),V42,IF(AND(P1=2,B9&gt;39,B9&lt;45,C11&gt;109,C11&lt;120,D13&gt;4.9,D13&lt;6,D15=3),V43,IF(AND(P1=2,B9&gt;64,B9&lt;70,C11&gt;159,C11&lt;180,D13&gt;4.9,D13&lt;6,D15=2),Z20,IF(AND(P1=2,B9&gt;64,B9&lt;70,C11&gt;139,C11&lt;160,D13&gt;4.9,D13&lt;6,D15=2),Z21,IF(AND(P1=2,B9&gt;64,B9&lt;70,C11&gt;119,C11&lt;140,D13&gt;4.9,D13&lt;6,D15=2),Z22,IF(AND(P1=2,B9&gt;64,B9&lt;70,C11&gt;109,C11&lt;120,D13&gt;4.9,D13&lt;6,D15=2),Z23,IF(AND(P1=2,B9&gt;59,B9&lt;65,C11&gt;159,C11&lt;180,D13&gt;4.9,D13&lt;6,D15=2),Z24,IF(AND(P1=2,B9&gt;59,B9&lt;65,C11&gt;139,C11&lt;160,D13&gt;4.9,D13&lt;6,D15=2),Z25,IF(AND(P1=2,B9&gt;59,B9&lt;65,C11&gt;119,C11&lt;140,D13&gt;4.9,D13&lt;6,D15=2),Z26,IF(AND(P1=2,B9&gt;59,B9&lt;65,C11&gt;109,C11&lt;120,D13&gt;4.9,D13&lt;6,D15=2),Z27,IF(AND(P1=2,B9&gt;54,B9&lt;60,C11&gt;159,C11&lt;180,D13&gt;4.9,D13&lt;6,D15=2),Z28,IF(AND(P1=2,B9&gt;54,B9&lt;60,C11&gt;139,C11&lt;160,D13&gt;4.9,D13&lt;6,D15=2),Z29,IF(AND(P1=2,B9&gt;54,B9&lt;60,C11&gt;119,C11&lt;140,D13&gt;4.9,D13&lt;6,D15=2),Z30,IF(AND(P1=2,B9&gt;54,B9&lt;60,C11&gt;109,C11&lt;120,D13&gt;4.9,D13&lt;6,D15=2),Z31,IF(AND(P1=2,B9&gt;49,B9&lt;55,C11&gt;159,C11&lt;180,D13&gt;4.9,D13&lt;6,D15=2),Z32,IF(AND(P1=2,B9&gt;49,B9&lt;55,C11&gt;139,C11&lt;160,D13&gt;4.9,D13&lt;6,D15=2),Z33,IF(AND(P1=2,B9&gt;49,B9&lt;55,C11&gt;119,C11&lt;140,D13&gt;4.9,D13&lt;6,D15=2),Z34,IF(AND(P1=2,B9&gt;49,B9&lt;55,C11&gt;109,C11&lt;120,D13&gt;4.9,D13&lt;6,D15=2),Z35,IF(AND(P1=2,B9&gt;44,B9&lt;50,C11&gt;159,C11&lt;180,D13&gt;4.9,D13&lt;6,D15=2),Z36,IF(AND(P1=2,B9&gt;44,B9&lt;50,C11&gt;139,C11&lt;160,D13&gt;4.9,D13&lt;6,D15=2),Z37,IF(AND(P1=2,B9&gt;44,B9&lt;50,C11&gt;119,C11&lt;140,D13&gt;4.9,D13&lt;6,D15=2),Z38,IF(AND(P1=2,B9&gt;44,B9&lt;50,C11&gt;109,C11&lt;120,D13&gt;4.9,D13&lt;6,D15=2),Z39,IF(AND(P1=2,B9&gt;39,B9&lt;45,C11&gt;159,C11&lt;180,D13&gt;4.9,D13&lt;6,D15=2),Z40,IF(AND(P1=2,B9&gt;39,B9&lt;45,C11&gt;139,C11&lt;160,D13&gt;4.9,D13&lt;6,D15=2),Z41,IF(AND(P1=2,B9&gt;39,B9&lt;45,C11&gt;119,C11&lt;140,D13&gt;4.9,D13&lt;6,D15=2),Z42,IF(AND(P1=2,B9&gt;39,B9&lt;45,C11&gt;109,C11&lt;120,D13&gt;4.9,D13&lt;6,D15=2),Z43,P8))))))))))))))))))))))))))))))))))))))))))))))))</f>
        <v>0</v>
      </c>
      <c r="R24" s="62" t="s">
        <v>28</v>
      </c>
      <c r="S24" s="16" t="s">
        <v>22</v>
      </c>
      <c r="T24" s="25">
        <v>20</v>
      </c>
      <c r="U24" s="26">
        <v>21</v>
      </c>
      <c r="V24" s="26">
        <v>22</v>
      </c>
      <c r="W24" s="27">
        <v>24</v>
      </c>
      <c r="X24" s="25">
        <v>33</v>
      </c>
      <c r="Y24" s="26">
        <v>35</v>
      </c>
      <c r="Z24" s="26">
        <v>37</v>
      </c>
      <c r="AA24" s="27">
        <v>39</v>
      </c>
      <c r="AC24" s="62" t="s">
        <v>28</v>
      </c>
      <c r="AD24" s="16" t="s">
        <v>22</v>
      </c>
      <c r="AE24" s="25">
        <v>20</v>
      </c>
      <c r="AF24" s="26">
        <v>23</v>
      </c>
      <c r="AG24" s="26">
        <v>25</v>
      </c>
      <c r="AH24" s="27">
        <v>27</v>
      </c>
      <c r="AI24" s="25">
        <v>31</v>
      </c>
      <c r="AJ24" s="26">
        <v>33</v>
      </c>
      <c r="AK24" s="26">
        <v>36</v>
      </c>
      <c r="AL24" s="27">
        <v>40</v>
      </c>
    </row>
    <row r="25" spans="1:38" ht="14.5" customHeight="1" x14ac:dyDescent="0.35">
      <c r="A25" s="56"/>
      <c r="B25" s="56"/>
      <c r="C25" s="56"/>
      <c r="D25" s="56"/>
      <c r="E25" s="56"/>
      <c r="F25" s="56"/>
      <c r="G25" s="56"/>
      <c r="H25" s="56"/>
      <c r="K25" s="5"/>
      <c r="L25" s="2"/>
      <c r="R25" s="63"/>
      <c r="S25" s="17" t="s">
        <v>21</v>
      </c>
      <c r="T25" s="11">
        <v>16</v>
      </c>
      <c r="U25" s="8">
        <v>17</v>
      </c>
      <c r="V25" s="8">
        <v>18</v>
      </c>
      <c r="W25" s="12">
        <v>19</v>
      </c>
      <c r="X25" s="11">
        <v>27</v>
      </c>
      <c r="Y25" s="8">
        <v>29</v>
      </c>
      <c r="Z25" s="8">
        <v>30</v>
      </c>
      <c r="AA25" s="12">
        <v>32</v>
      </c>
      <c r="AC25" s="63"/>
      <c r="AD25" s="17" t="s">
        <v>21</v>
      </c>
      <c r="AE25" s="11">
        <v>17</v>
      </c>
      <c r="AF25" s="8">
        <v>19</v>
      </c>
      <c r="AG25" s="8">
        <v>20</v>
      </c>
      <c r="AH25" s="12">
        <v>22</v>
      </c>
      <c r="AI25" s="11">
        <v>25</v>
      </c>
      <c r="AJ25" s="8">
        <v>28</v>
      </c>
      <c r="AK25" s="8">
        <v>31</v>
      </c>
      <c r="AL25" s="12">
        <v>33</v>
      </c>
    </row>
    <row r="26" spans="1:38" x14ac:dyDescent="0.35">
      <c r="A26" s="67" t="str">
        <f>IF(AND(B9&gt;0,C11&gt;0,D13&gt;0,D15&gt;1),"მეორე ეტაპი","")</f>
        <v/>
      </c>
      <c r="B26" s="67"/>
      <c r="C26" s="56"/>
      <c r="D26" s="56"/>
      <c r="E26" s="56"/>
      <c r="F26" s="56"/>
      <c r="G26" s="56"/>
      <c r="H26" s="56"/>
      <c r="J26" s="3">
        <f>IF(AND(P1=1,B9&gt;64,B9&lt;70,C11&gt;159,C11&lt;180,D13&gt;5.9,D13&lt;7,D15=3),AH20,IF(AND(P1=1,B9&gt;64,B9&lt;70,C11&gt;139,C11&lt;160,D13&gt;5.9,D13&lt;7,D15=3),AH21,IF(AND(P1=1,B9&gt;64,B9&lt;70,C11&gt;119,C11&lt;140,D13&gt;5.9,D13&lt;7,D15=3),AH22,IF(AND(P1=1,B9&gt;64,B9&lt;70,C11&gt;109,C11&lt;120,D13&gt;5.9,D13&lt;7,D15=3),AH23,IF(AND(P1=1,B9&gt;59,B9&lt;65,C11&gt;159,C11&lt;180,D13&gt;5.9,D13&lt;7,D15=3),AH24,IF(AND(P1=1,B9&gt;59,B9&lt;65,C11&gt;139,C11&lt;160,D13&gt;5.9,D13&lt;7,D15=3),AH25,IF(AND(P1=1,B9&gt;59,B9&lt;65,C11&gt;119,C11&lt;140,D13&gt;5.9,D13&lt;7,D15=3),AH26,IF(AND(P1=1,B9&gt;59,B9&lt;65,C11&gt;109,C11&lt;120,D13&gt;5.9,D13&lt;7,D15=3),AH27,IF(AND(P1=1,B9&gt;54,B9&lt;60,C11&gt;159,C11&lt;180,D13&gt;5.9,D13&lt;7,D15=3),AH28,IF(AND(P1=1,B9&gt;54,B9&lt;60,C11&gt;139,C11&lt;160,D13&gt;5.9,D13&lt;7,D15=3),AH29,IF(AND(P1=1,B9&gt;54,B9&lt;60,C11&gt;119,C11&lt;140,D13&gt;5.9,D13&lt;7,D15=3),AH30,IF(AND(P1=1,B9&gt;54,B9&lt;60,C11&gt;109,C11&lt;120,D13&gt;5.9,D13&lt;7,D15=3),AH31,IF(AND(P1=1,B9&gt;49,B9&lt;55,C11&gt;159,C11&lt;180,D13&gt;5.9,D13&lt;7,D15=3),AH32,IF(AND(P1=1,B9&gt;49,B9&lt;55,C11&gt;139,C11&lt;160,D13&gt;5.9,D13&lt;7,D15=3),AH33,IF(AND(P1=1,B9&gt;49,B9&lt;55,C11&gt;119,C11&lt;140,D13&gt;5.9,D13&lt;7,D15=3),AH34,IF(AND(P1=1,B9&gt;49,B9&lt;55,C11&gt;109,C11&lt;120,D13&gt;5.9,D13&lt;7,D15=3),AH35,IF(AND(P1=1,B9&gt;44,B9&lt;50,C11&gt;159,C11&lt;180,D13&gt;5.9,D13&lt;7,D15=3),AH36,IF(AND(P1=1,B9&gt;44,B9&lt;50,C11&gt;139,C11&lt;160,D13&gt;5.9,D13&lt;7,D15=3),AH37,IF(AND(P1=1,B9&gt;44,B9&lt;50,C11&gt;119,C11&lt;140,D13&gt;5.9,D13&lt;7,D15=3),AH38,IF(AND(P1=1,B9&gt;44,B9&lt;50,C11&gt;109,C11&lt;120,D13&gt;5.9,D13&lt;7,D15=3),AH39,IF(AND(P1=1,B9&gt;39,B9&lt;45,C11&gt;159,C11&lt;180,D13&gt;5.9,D13&lt;7,D15=3),AH40,IF(AND(P1=1,B9&gt;39,B9&lt;45,C11&gt;139,C11&lt;160,D13&gt;5.9,D13&lt;7,D15=3),AH41,IF(AND(P1=1,B9&gt;39,B9&lt;45,C11&gt;119,C11&lt;140,D13&gt;5.9,D13&lt;7,D15=3),AH42,IF(AND(P1=1,B9&gt;39,B9&lt;45,C11&gt;109,C11&lt;120,D13&gt;5.9,D13&lt;7,D15=3),AH43,IF(AND(P1=1,B9&gt;64,B9&lt;70,C11&gt;159,C11&lt;180,D13&gt;5.9,D13&lt;7,D15=2),AL20,IF(AND(P1=1,B9&gt;64,B9&lt;70,C11&gt;139,C11&lt;160,D13&gt;5.9,D13&lt;7,D15=2),AL21,IF(AND(P1=1,B9&gt;64,B9&lt;70,C11&gt;119,C11&lt;140,D13&gt;5.9,D13&lt;7,D15=2),AL22,IF(AND(P1=1,B9&gt;64,B9&lt;70,C11&gt;109,C11&lt;120,D13&gt;5.9,D13&lt;7,D15=2),AL23,IF(AND(P1=1,B9&gt;59,B9&lt;65,C11&gt;159,C11&lt;180,D13&gt;5.9,D13&lt;7,D15=2),AL24,IF(AND(P1=1,B9&gt;59,B9&lt;65,C11&gt;139,C11&lt;160,D13&gt;5.9,D13&lt;7,D15=2),AL25,IF(AND(P1=1,B9&gt;59,B9&lt;65,C11&gt;119,C11&lt;140,D13&gt;5.9,D13&lt;7,D15=2),AL26,IF(AND(P1=1,B9&gt;59,B9&lt;65,C11&gt;109,C11&lt;120,D13&gt;5.9,D13&lt;7,D15=2),AL27,IF(AND(P1=1,B9&gt;54,B9&lt;60,C11&gt;159,C11&lt;180,D13&gt;5.9,D13&lt;7,D15=2),AL28,IF(AND(P1=1,B9&gt;54,B9&lt;60,C11&gt;139,C11&lt;160,D13&gt;5.9,D13&lt;7,D15=2),AL29,IF(AND(P1=1,B9&gt;54,B9&lt;60,C11&gt;119,C11&lt;140,D13&gt;5.9,D13&lt;7,D15=2),AL30,IF(AND(P1=1,B9&gt;54,B9&lt;60,C11&gt;109,C11&lt;120,D13&gt;5.9,D13&lt;7,D15=2),AL31,IF(AND(P1=1,B9&gt;49,B9&lt;55,C11&gt;159,C11&lt;180,D13&gt;5.9,D13&lt;7,D15=2),AL32,IF(AND(P1=1,B9&gt;49,B9&lt;55,C11&gt;139,C11&lt;160,D13&gt;5.9,D13&lt;7,D15=2),AL33,IF(AND(P1=1,B9&gt;49,B9&lt;55,C11&gt;119,C11&lt;140,D13&gt;5.9,D13&lt;7,D15=2),AL34,IF(AND(P1=1,B9&gt;49,B9&lt;55,C11&gt;109,C11&lt;120,D13&gt;5.9,D13&lt;7,D15=2),AL35,IF(AND(P1=1,B9&gt;44,B9&lt;50,C11&gt;159,C11&lt;180,D13&gt;5.9,D13&lt;7,D15=2),AL36,IF(AND(P1=1,B9&gt;44,B9&lt;50,C11&gt;139,C11&lt;160,D13&gt;5.9,D13&lt;7,D15=2),AL37,IF(AND(P1=1,B9&gt;44,B9&lt;50,C11&gt;119,C11&lt;140,D13&gt;5.9,D13&lt;7,D15=2),AL38,IF(AND(P1=1,B9&gt;44,B9&lt;50,C11&gt;109,C11&lt;120,D13&gt;5.9,D13&lt;7,D15=2),AL39,IF(AND(P1=1,B9&gt;39,B9&lt;45,C11&gt;159,C11&lt;180,D13&gt;5.9,D13&lt;7,D15=2),AL40,IF(AND(P1=1,B9&gt;39,B9&lt;45,C11&gt;139,C11&lt;160,D13&gt;5.9,D13&lt;7,D15=2),AL41,IF(AND(P1=1,B9&gt;39,B9&lt;45,C11&gt;119,C11&lt;140,D13&gt;5.9,D13&lt;7,D15=2),AL42,IF(AND(P1=1,B9&gt;39,B9&lt;45,C11&gt;109,C11&lt;120,D13&gt;5.9,D13&lt;7,D15=2),AL43,P8))))))))))))))))))))))))))))))))))))))))))))))))</f>
        <v>0</v>
      </c>
      <c r="K26" s="5" t="str">
        <f>IF(J26&gt;0,P7,IF(J26=0,"",""))</f>
        <v/>
      </c>
      <c r="L26" s="2"/>
      <c r="M26" s="50" t="str">
        <f>IF(N26&gt;0,P6,IF(N26="","",""))</f>
        <v/>
      </c>
      <c r="N26" s="3">
        <f>IF(AND(P1=2,B9&gt;64,B9&lt;70,C11&gt;159,C11&lt;180,D13&gt;5.9,D13&lt;7,D15=3),W20,IF(AND(P1=2,B9&gt;64,B9&lt;70,C11&gt;139,C11&lt;160,D13&gt;5.9,D13&lt;7,D15=3),W21,IF(AND(P1=2,B9&gt;64,B9&lt;70,C11&gt;119,C11&lt;140,D13&gt;5.9,D13&lt;7,D15=3),W22,IF(AND(P1=2,B9&gt;64,B9&lt;70,C11&gt;109,C11&lt;120,D13&gt;5.9,D13&lt;7,D15=3),W23,IF(AND(P1=2,B9&gt;59,B9&lt;65,C11&gt;159,C11&lt;180,D13&gt;5.9,D13&lt;7,D15=3),W24,IF(AND(P1=2,B9&gt;59,B9&lt;65,C11&gt;139,C11&lt;160,D13&gt;5.9,D13&lt;7,D15=3),W25,IF(AND(P1=2,B9&gt;59,B9&lt;65,C11&gt;119,C11&lt;140,D13&gt;5.9,D13&lt;7,D15=3),W26,IF(AND(P1=2,B9&gt;59,B9&lt;65,C11&gt;109,C11&lt;120,D13&gt;5.9,D13&lt;7,D15=3),W27,IF(AND(P1=2,B9&gt;54,B9&lt;60,C11&gt;159,C11&lt;180,D13&gt;5.9,D13&lt;7,D15=3),W28,IF(AND(P1=2,B9&gt;54,B9&lt;60,C11&gt;139,C11&lt;160,D13&gt;5.9,D13&lt;7,D15=3),W29,IF(AND(P1=2,B9&gt;54,B9&lt;60,C11&gt;119,C11&lt;140,D13&gt;5.9,D13&lt;7,D15=3),W30,IF(AND(P1=2,B9&gt;54,B9&lt;60,C11&gt;109,C11&lt;120,D13&gt;5.9,D13&lt;7,D15=3),W31,IF(AND(P1=2,B9&gt;49,B9&lt;55,C11&gt;159,C11&lt;180,D13&gt;5.9,D13&lt;7,D15=3),W32,IF(AND(P1=2,B9&gt;49,B9&lt;55,C11&gt;139,C11&lt;160,D13&gt;5.9,D13&lt;7,D15=3),W33,IF(AND(P1=2,B9&gt;49,B9&lt;55,C11&gt;119,C11&lt;140,D13&gt;5.9,D13&lt;7,D15=3),W34,IF(AND(P1=2,B9&gt;49,B9&lt;55,C11&gt;109,C11&lt;120,D13&gt;5.9,D13&lt;7,D15=3),W35,IF(AND(P1=2,B9&gt;44,B9&lt;50,C11&gt;159,C11&lt;180,D13&gt;5.9,D13&lt;7,D15=3),W36,IF(AND(P1=2,B9&gt;44,B9&lt;50,C11&gt;139,C11&lt;160,D13&gt;5.9,D13&lt;7,D15=3),W37,IF(AND(P1=2,B9&gt;44,B9&lt;50,C11&gt;119,C11&lt;140,D13&gt;5.9,D13&lt;7,D15=3),W38,IF(AND(P1=2,B9&gt;44,B9&lt;50,C11&gt;109,C11&lt;120,D13&gt;5.9,D13&lt;7,D15=3),W39,IF(AND(P1=2,B9&gt;39,B9&lt;45,C11&gt;159,C11&lt;180,D13&gt;5.9,D13&lt;7,D15=3),W40,IF(AND(P1=2,B9&gt;39,B9&lt;45,C11&gt;139,C11&lt;160,D13&gt;5.9,D13&lt;7,D15=3),W41,IF(AND(P1=2,B9&gt;39,B9&lt;45,C11&gt;119,C11&lt;140,D13&gt;5.9,D13&lt;7,D15=3),W42,IF(AND(P1=2,B9&gt;39,B9&lt;45,C11&gt;109,C11&lt;120,D13&gt;5.9,D13&lt;7,D15=3),W43,IF(AND(P1=2,B9&gt;64,B9&lt;70,C11&gt;159,C11&lt;180,D13&gt;5.9,D13&lt;7,D15=2),AA20,IF(AND(P1=2,B9&gt;64,B9&lt;70,C11&gt;139,C11&lt;160,D13&gt;5.9,D13&lt;7,D15=2),AA21,IF(AND(P1=2,B9&gt;64,B9&lt;70,C11&gt;119,C11&lt;140,D13&gt;5.9,D13&lt;7,D15=2),AA22,IF(AND(P1=2,B9&gt;64,B9&lt;70,C11&gt;109,C11&lt;120,D13&gt;5.9,D13&lt;7,D15=2),AA23,IF(AND(P1=2,B9&gt;59,B9&lt;65,C11&gt;159,C11&lt;180,D13&gt;5.9,D13&lt;7,D15=2),AA24,IF(AND(P1=2,B9&gt;59,B9&lt;65,C11&gt;139,C11&lt;160,D13&gt;5.9,D13&lt;7,D15=2),AA25,IF(AND(P1=2,B9&gt;59,B9&lt;65,C11&gt;119,C11&lt;140,D13&gt;5.9,D13&lt;7,D15=2),AA26,IF(AND(P1=2,B9&gt;59,B9&lt;65,C11&gt;109,C11&lt;120,D13&gt;5.9,D13&lt;7,D15=2),AA27,IF(AND(P1=2,B9&gt;54,B9&lt;60,C11&gt;159,C11&lt;180,D13&gt;5.9,D13&lt;7,D15=2),AA28,IF(AND(P1=2,B9&gt;54,B9&lt;60,C11&gt;139,C11&lt;160,D13&gt;5.9,D13&lt;7,D15=2),AA29,IF(AND(P1=2,B9&gt;54,B9&lt;60,C11&gt;119,C11&lt;140,D13&gt;5.9,D13&lt;7,D15=2),AA30,IF(AND(P1=2,B9&gt;54,B9&lt;60,C11&gt;109,C11&lt;120,D13&gt;5.9,D13&lt;7,D15=2),AA31,IF(AND(P1=2,B9&gt;49,B9&lt;55,C11&gt;159,C11&lt;180,D13&gt;5.9,D13&lt;7,D15=2),AA32,IF(AND(P1=2,B9&gt;49,B9&lt;55,C11&gt;139,C11&lt;160,D13&gt;5.9,D13&lt;7,D15=2),AA33,IF(AND(P1=2,B9&gt;49,B9&lt;55,C11&gt;119,C11&lt;140,D13&gt;5.9,D13&lt;7,D15=2),AA34,IF(AND(P1=2,B9&gt;49,B9&lt;55,C11&gt;109,C11&lt;120,D13&gt;5.9,D13&lt;7,D15=2),AA35,IF(AND(P1=2,B9&gt;44,B9&lt;50,C11&gt;159,C11&lt;180,D13&gt;5.9,D13&lt;7,D15=2),AA36,IF(AND(P1=2,B9&gt;44,B9&lt;50,C11&gt;139,C11&lt;160,D13&gt;5.9,D13&lt;7,D15=2),AA37,IF(AND(P1=2,B9&gt;44,B9&lt;50,C11&gt;119,C11&lt;140,D13&gt;5.9,D13&lt;7,D15=2),AA38,IF(AND(P1=2,B9&gt;44,B9&lt;50,C11&gt;109,C11&lt;120,D13&gt;5.9,D13&lt;7,D15=2),AA39,IF(AND(P1=2,B9&gt;39,B9&lt;45,C11&gt;159,C11&lt;180,D13&gt;5.9,D13&lt;7,D15=2),AA40,IF(AND(P1=2,B9&gt;39,B9&lt;45,C11&gt;139,C11&lt;160,D13&gt;5.9,D13&lt;7,D15=2),AA41,IF(AND(P1=2,B9&gt;39,B9&lt;45,C11&gt;119,C11&lt;140,D13&gt;5.9,D13&lt;7,D15=2),AA42,IF(AND(P1=2,B9&gt;39,B9&lt;45,C11&gt;109,C11&lt;120,D13&gt;5.9,D13&lt;7,D15=2),AA43,P8))))))))))))))))))))))))))))))))))))))))))))))))</f>
        <v>0</v>
      </c>
      <c r="R26" s="63"/>
      <c r="S26" s="17" t="s">
        <v>20</v>
      </c>
      <c r="T26" s="11">
        <v>12</v>
      </c>
      <c r="U26" s="8">
        <v>13</v>
      </c>
      <c r="V26" s="8">
        <v>14</v>
      </c>
      <c r="W26" s="12">
        <v>15</v>
      </c>
      <c r="X26" s="11">
        <v>22</v>
      </c>
      <c r="Y26" s="8">
        <v>23</v>
      </c>
      <c r="Z26" s="8">
        <v>25</v>
      </c>
      <c r="AA26" s="12">
        <v>26</v>
      </c>
      <c r="AC26" s="63"/>
      <c r="AD26" s="17" t="s">
        <v>20</v>
      </c>
      <c r="AE26" s="11">
        <v>14</v>
      </c>
      <c r="AF26" s="8">
        <v>15</v>
      </c>
      <c r="AG26" s="8">
        <v>17</v>
      </c>
      <c r="AH26" s="12">
        <v>18</v>
      </c>
      <c r="AI26" s="11">
        <v>21</v>
      </c>
      <c r="AJ26" s="8">
        <v>23</v>
      </c>
      <c r="AK26" s="8">
        <v>25</v>
      </c>
      <c r="AL26" s="12">
        <v>28</v>
      </c>
    </row>
    <row r="27" spans="1:38" ht="15" thickBot="1" x14ac:dyDescent="0.4">
      <c r="A27" s="67" t="e">
        <f>IF(AND(B9&lt;50,N20&gt;0,N20&lt;7.5),P49,IF(AND(B9&lt;50,N22&gt;0,N22&lt;7.5),P49,IF(AND(B9&lt;50,N24&gt;0,N24&lt;7.5),P49,IF(AND(B9&lt;50,N26&gt;0,N26&lt;7.5),P49,IF(AND(B9&lt;50,J20&gt;0,J20&lt;7.5),P49,IF(AND(B9&lt;50,J22&gt;0,J22&lt;7.5),P49,IF(AND(B9&lt;50,J24&gt;0,J24&lt;7.5),P49,IF(AND(B9&lt;50,J26&gt;0,J26&lt;7.5),P49,IF(AND(B9&lt;50,J20&gt;0,J20&lt;7.5),P49,IF(AND(B9&gt;49,B9&lt;70,N20&gt;0,N20&lt;10),P49,IF(AND(B9&gt;49,B9&lt;70,N22&gt;0,N22&lt;10),P49,IF(AND(B9&gt;49,B9&lt;70,N24&gt;0,N24&lt;10),P49,IF(AND(B9&gt;49,B9&lt;70,N26&gt;0,N26&lt;10),P49,IF(AND(B9&gt;49,B9&lt;70,J20&gt;0,J20&lt;10),P49,IF(AND(B9&gt;49,B9&lt;70,J22&gt;0,J22&lt;10),P49,IF(AND(B9&gt;49,B9&lt;70,J24&gt;0,J24&lt;10),P49,IF(AND(B9&gt;49,B9&lt;70,J26&gt;0,J26&lt;10),P49,IF(AND(B9&gt;49,B9&lt;70,J20&gt;0,J20&lt;10),P49,IF(AND(B9&gt;49,B9&lt;70,N20&gt;9.9),P49,IF(AND(B9&gt;49,B9&lt;70,N22&gt;9.9),P49,IF(AND(B9&gt;49,B9&lt;70,N24&gt;9.9),P49,IF(AND(B9&gt;49,B9&lt;70,N26&gt;9.9),P49,IF(AND(B9&gt;49,B9&lt;70,J20&gt;9.9),P49,IF(AND(B9&gt;49,B9&lt;70,J22&gt;9.9),P49,IF(AND(B9&gt;49,B9&lt;70,J24&gt;9.9),P49,IF(AND(B9&gt;49,B9&lt;70,J26&gt;9.9),P49,IF(AND(B9&gt;69,N7&lt;7.5),P53,IF(AND(B9&gt;69,N9&lt;7.5),P53,IF(AND(B9&gt;69,N11&lt;7.5),P53,IF(AND(B9&gt;69,N13&lt;7.5),P53,IF(AND(B9&gt;69,J7&lt;7.5),P53,IF(AND(B9&gt;69,J9&lt;7.5),P53,IF(AND(B9&gt;69,J11&lt;7.5),P53,IF(AND(B9&gt;69,J13&lt;7.5),P53,IF(AND(B9&lt;50,N20&gt;7.4),P49,IF(AND(B9&lt;50,N22&gt;7.4),P49,IF(AND(B9&lt;50,N24&gt;7.4),P49,IF(AND(B9&lt;50,N26&gt;7.4),P49,IF(AND(B9&lt;50,J20&gt;7.4),P49,IF(AND(B9&lt;50,J22&gt;7.4),P49,IF(AND(B9&lt;50,J24&gt;7.4),P49,IF(AND(B9&lt;50,J26&gt;7.4),P49,””))))))))))))))))))))))))))))))))))))))))))</f>
        <v>#NAME?</v>
      </c>
      <c r="B27" s="67"/>
      <c r="C27" s="67"/>
      <c r="D27" s="67"/>
      <c r="E27" s="67"/>
      <c r="F27" s="67"/>
      <c r="G27" s="67"/>
      <c r="H27" s="67"/>
      <c r="L27" s="2"/>
      <c r="R27" s="63"/>
      <c r="S27" s="34" t="s">
        <v>19</v>
      </c>
      <c r="T27" s="35">
        <v>10</v>
      </c>
      <c r="U27" s="36">
        <v>11</v>
      </c>
      <c r="V27" s="36">
        <v>11</v>
      </c>
      <c r="W27" s="37">
        <v>12</v>
      </c>
      <c r="X27" s="35">
        <v>17</v>
      </c>
      <c r="Y27" s="36">
        <v>18</v>
      </c>
      <c r="Z27" s="36">
        <v>20</v>
      </c>
      <c r="AA27" s="37">
        <v>21</v>
      </c>
      <c r="AC27" s="63"/>
      <c r="AD27" s="34" t="s">
        <v>19</v>
      </c>
      <c r="AE27" s="35">
        <v>11</v>
      </c>
      <c r="AF27" s="36">
        <v>12</v>
      </c>
      <c r="AG27" s="36">
        <v>14</v>
      </c>
      <c r="AH27" s="37">
        <v>15</v>
      </c>
      <c r="AI27" s="35">
        <v>17</v>
      </c>
      <c r="AJ27" s="36">
        <v>19</v>
      </c>
      <c r="AK27" s="36">
        <v>21</v>
      </c>
      <c r="AL27" s="37">
        <v>23</v>
      </c>
    </row>
    <row r="28" spans="1:38" x14ac:dyDescent="0.35">
      <c r="A28" s="67"/>
      <c r="B28" s="67"/>
      <c r="C28" s="67"/>
      <c r="D28" s="67"/>
      <c r="E28" s="67"/>
      <c r="F28" s="67"/>
      <c r="G28" s="67"/>
      <c r="H28" s="67"/>
      <c r="L28" s="2"/>
      <c r="R28" s="68" t="s">
        <v>34</v>
      </c>
      <c r="S28" s="47" t="s">
        <v>22</v>
      </c>
      <c r="T28" s="25">
        <v>14</v>
      </c>
      <c r="U28" s="26">
        <v>15</v>
      </c>
      <c r="V28" s="26">
        <v>17</v>
      </c>
      <c r="W28" s="27">
        <v>18</v>
      </c>
      <c r="X28" s="54">
        <v>26</v>
      </c>
      <c r="Y28" s="26">
        <v>28</v>
      </c>
      <c r="Z28" s="26">
        <v>31</v>
      </c>
      <c r="AA28" s="27">
        <v>33</v>
      </c>
      <c r="AC28" s="68" t="s">
        <v>34</v>
      </c>
      <c r="AD28" s="47" t="s">
        <v>22</v>
      </c>
      <c r="AE28" s="25">
        <v>16</v>
      </c>
      <c r="AF28" s="26">
        <v>18</v>
      </c>
      <c r="AG28" s="26">
        <v>20</v>
      </c>
      <c r="AH28" s="27">
        <v>23</v>
      </c>
      <c r="AI28" s="25">
        <v>25</v>
      </c>
      <c r="AJ28" s="26">
        <v>28</v>
      </c>
      <c r="AK28" s="26">
        <v>32</v>
      </c>
      <c r="AL28" s="27">
        <v>35</v>
      </c>
    </row>
    <row r="29" spans="1:38" x14ac:dyDescent="0.35">
      <c r="A29" s="67" t="str">
        <f>IF(AND(B9&gt;49,B9&lt;70,N20&gt;0,N20&lt;10),P50,IF(AND(B9&gt;49,B9&lt;70,N22&gt;0,N22&lt;10),P50,IF(AND(B9&gt;49,B9&lt;70,N24&gt;0,N24&lt;10),P50,IF(AND(B9&gt;49,B9&lt;70,N26&gt;0,N26&lt;10),P50,IF(AND(B9&gt;49,B9&lt;70,J20&gt;0,J20&lt;10),P50,IF(AND(B9&gt;49,B9&lt;70,J22&gt;0,J22&lt;10),P50,IF(AND(B9&gt;49,B9&lt;70,J24&gt;0,J24&lt;10),P50,IF(AND(B9&gt;49,B9&lt;70,J26&gt;0,J26&lt;10),P50,IF(AND(B9&gt;49,B9&lt;70,J20&gt;0,J20&lt;10),P50,IF(AND(B9&gt;49,B9&lt;70,N20&gt;9.9),P51,IF(AND(B9&gt;49,B9&lt;70,N22&gt;9.9),P51,IF(AND(B9&gt;49,B9&lt;70,N24&gt;9.9),P51,IF(AND(B9&gt;49,B9&lt;70,N26&gt;9.9),P51,IF(AND(B9&gt;49,B9&lt;70,J20&gt;9.9),P51,IF(AND(B9&gt;49,B9&lt;70,J22&gt;9.9),P51,IF(AND(B9&gt;49,B9&lt;70,J24&gt;9.9),P51,IF(AND(B9&gt;49,B9&lt;70,J26&gt;9.9),P51,IF(AND(B9&lt;50,N20&gt;2.4,N20&lt;7.5),P50,IF(AND(B9&lt;50,N22&gt;2.4,N22&lt;7.5),P50,IF(AND(B9&lt;50,N24&gt;2.4,N24&lt;7.5),P50,IF(AND(B9&lt;50,N26&gt;2.4,N26&lt;7.5),P50,IF(AND(B9&lt;50,J20&gt;2.4,J20&lt;7.5),P50,IF(AND(B9&lt;50,J22&gt;2.4,J22&lt;7.5),P50,IF(AND(B9&lt;50,J24&gt;2.4,J24&lt;7.5),P50,IF(AND(B9&lt;50,J26&gt;2.4,J26&lt;7.5),P50,IF(AND(B9&lt;50,N20&gt;0,N20&lt;7.4),P51,IF(AND(B9&lt;50,N22&gt;0,N22&lt;7.4),P51,IF(AND(B9&lt;50,N24&gt;0,N24&lt;7.4),P51,IF(AND(B9&lt;50,N26&gt;0,N26&gt;7.4),P51,IF(AND(B9&lt;50,J20&gt;0,J20&gt;7.4),P51,IF(AND(B9&lt;50,J22&gt;0,J22&gt;7.4),P51,IF(AND(B9&lt;50,J24&gt;0,J24&gt;7.4),P51,IF(AND(B9&lt;50,J26&gt;0,J26&gt;7.4),P51,"")))))))))))))))))))))))))))))))))</f>
        <v/>
      </c>
      <c r="B29" s="67"/>
      <c r="C29" s="67"/>
      <c r="D29" s="67"/>
      <c r="E29" s="67"/>
      <c r="F29" s="67"/>
      <c r="G29" s="67"/>
      <c r="H29" s="67"/>
      <c r="L29" s="2"/>
      <c r="R29" s="69"/>
      <c r="S29" s="48" t="s">
        <v>21</v>
      </c>
      <c r="T29" s="11">
        <v>11</v>
      </c>
      <c r="U29" s="8">
        <v>12</v>
      </c>
      <c r="V29" s="8">
        <v>13</v>
      </c>
      <c r="W29" s="12">
        <v>14</v>
      </c>
      <c r="X29" s="10">
        <v>21</v>
      </c>
      <c r="Y29" s="8">
        <v>23</v>
      </c>
      <c r="Z29" s="8">
        <v>24</v>
      </c>
      <c r="AA29" s="12">
        <v>26</v>
      </c>
      <c r="AC29" s="69"/>
      <c r="AD29" s="48" t="s">
        <v>21</v>
      </c>
      <c r="AE29" s="11">
        <v>13</v>
      </c>
      <c r="AF29" s="8">
        <v>14</v>
      </c>
      <c r="AG29" s="8">
        <v>16</v>
      </c>
      <c r="AH29" s="12">
        <v>18</v>
      </c>
      <c r="AI29" s="11">
        <v>21</v>
      </c>
      <c r="AJ29" s="8">
        <v>23</v>
      </c>
      <c r="AK29" s="8">
        <v>26</v>
      </c>
      <c r="AL29" s="12">
        <v>29</v>
      </c>
    </row>
    <row r="30" spans="1:38" x14ac:dyDescent="0.35">
      <c r="A30" s="67"/>
      <c r="B30" s="67"/>
      <c r="C30" s="67"/>
      <c r="D30" s="67"/>
      <c r="E30" s="67"/>
      <c r="F30" s="67"/>
      <c r="G30" s="67"/>
      <c r="H30" s="67"/>
      <c r="R30" s="69"/>
      <c r="S30" s="48" t="s">
        <v>20</v>
      </c>
      <c r="T30" s="28">
        <v>8</v>
      </c>
      <c r="U30" s="9">
        <v>9</v>
      </c>
      <c r="V30" s="8">
        <v>10</v>
      </c>
      <c r="W30" s="12">
        <v>11</v>
      </c>
      <c r="X30" s="10">
        <v>16</v>
      </c>
      <c r="Y30" s="8">
        <v>18</v>
      </c>
      <c r="Z30" s="8">
        <v>19</v>
      </c>
      <c r="AA30" s="12">
        <v>21</v>
      </c>
      <c r="AC30" s="69"/>
      <c r="AD30" s="48" t="s">
        <v>20</v>
      </c>
      <c r="AE30" s="11">
        <v>10</v>
      </c>
      <c r="AF30" s="8">
        <v>11</v>
      </c>
      <c r="AG30" s="8">
        <v>13</v>
      </c>
      <c r="AH30" s="12">
        <v>15</v>
      </c>
      <c r="AI30" s="11">
        <v>17</v>
      </c>
      <c r="AJ30" s="8">
        <v>19</v>
      </c>
      <c r="AK30" s="8">
        <v>21</v>
      </c>
      <c r="AL30" s="12">
        <v>24</v>
      </c>
    </row>
    <row r="31" spans="1:38" ht="15" thickBot="1" x14ac:dyDescent="0.4">
      <c r="R31" s="70"/>
      <c r="S31" s="49" t="s">
        <v>19</v>
      </c>
      <c r="T31" s="40">
        <v>7</v>
      </c>
      <c r="U31" s="38">
        <v>7</v>
      </c>
      <c r="V31" s="38">
        <v>8</v>
      </c>
      <c r="W31" s="32">
        <v>9</v>
      </c>
      <c r="X31" s="55">
        <v>13</v>
      </c>
      <c r="Y31" s="14">
        <v>14</v>
      </c>
      <c r="Z31" s="14">
        <v>15</v>
      </c>
      <c r="AA31" s="15">
        <v>16</v>
      </c>
      <c r="AC31" s="70"/>
      <c r="AD31" s="49" t="s">
        <v>19</v>
      </c>
      <c r="AE31" s="40">
        <v>8</v>
      </c>
      <c r="AF31" s="38">
        <v>9</v>
      </c>
      <c r="AG31" s="14">
        <v>10</v>
      </c>
      <c r="AH31" s="15">
        <v>12</v>
      </c>
      <c r="AI31" s="13">
        <v>13</v>
      </c>
      <c r="AJ31" s="14">
        <v>15</v>
      </c>
      <c r="AK31" s="14">
        <v>17</v>
      </c>
      <c r="AL31" s="15">
        <v>19</v>
      </c>
    </row>
    <row r="32" spans="1:38" x14ac:dyDescent="0.35">
      <c r="A32" s="65" t="str">
        <f>IF(B9&lt;70,"SCORE2:",IF(B9&gt;69,"SCORE2-OP:",""))</f>
        <v>SCORE2:</v>
      </c>
      <c r="B32" s="65"/>
      <c r="C32" s="60">
        <f>MAX(J13,J11,J9,J7,N13,N11,N9,N7,N20,N22,N24,N26,J26,J24,J22,J20)</f>
        <v>0</v>
      </c>
      <c r="D32" s="79" t="str">
        <f>IF(AND(B9&lt;50,C32&lt;2.5),"კარდიოვასკულური დაავადების დაბალი-საშუალო რისკი",IF(AND(B9&lt;50,C32&gt;2.4,C32&lt;7.5),"კარდიოვასკულური დაავადების მაღალი რისკი",IF(AND(B9&lt;50,C32&gt;7.4),"კარდიოვასკულური დაავადების ძალიან მაღალი რისკი",IF(AND(B9&gt;49,B9&lt;70,C32&lt;5),"კარდიოვასკულური დაავადების დაბალი-საშუალო რისკი",IF(AND(B9&gt;49,B9&lt;70,C32&gt;4.9,C32&lt;10),"კარდიოვასკულური დაავადების მაღალი რისკი",IF(AND(B9&gt;49,B9&lt;70,C32&gt;9.9),"კარდიოვასკულური დაავადების ძალიან მაღალი რისკი",IF(AND(B9&gt;69,C32&lt;7.5),"კარდიოვასკულური დაავადების დაბალი-საშუალო რისკი",IF(AND(B9&gt;69,C32&gt;7.4,C32&lt;15),"კარდიოვასკულური დაავადების მაღალი რისკი",IF(AND(B9&gt;69,C32&gt;14.9),"კარდიოვასკულური დაავადების ძალიან მაღალი რისკი",““)))))))))</f>
        <v>კარდიოვასკულური დაავადების დაბალი-საშუალო რისკი</v>
      </c>
      <c r="E32" s="79"/>
      <c r="F32" s="79"/>
      <c r="G32" s="79"/>
      <c r="H32" s="79"/>
      <c r="I32" s="79"/>
      <c r="J32" s="79"/>
      <c r="R32" s="63" t="s">
        <v>29</v>
      </c>
      <c r="S32" s="33" t="s">
        <v>22</v>
      </c>
      <c r="T32" s="19">
        <v>10</v>
      </c>
      <c r="U32" s="20">
        <v>11</v>
      </c>
      <c r="V32" s="20">
        <v>12</v>
      </c>
      <c r="W32" s="21">
        <v>14</v>
      </c>
      <c r="X32" s="19">
        <v>21</v>
      </c>
      <c r="Y32" s="20">
        <v>23</v>
      </c>
      <c r="Z32" s="20">
        <v>25</v>
      </c>
      <c r="AA32" s="21">
        <v>28</v>
      </c>
      <c r="AC32" s="63" t="s">
        <v>29</v>
      </c>
      <c r="AD32" s="33" t="s">
        <v>22</v>
      </c>
      <c r="AE32" s="19">
        <v>12</v>
      </c>
      <c r="AF32" s="20">
        <v>14</v>
      </c>
      <c r="AG32" s="20">
        <v>16</v>
      </c>
      <c r="AH32" s="21">
        <v>19</v>
      </c>
      <c r="AI32" s="19">
        <v>21</v>
      </c>
      <c r="AJ32" s="20">
        <v>24</v>
      </c>
      <c r="AK32" s="20">
        <v>28</v>
      </c>
      <c r="AL32" s="21">
        <v>31</v>
      </c>
    </row>
    <row r="33" spans="10:38" x14ac:dyDescent="0.35">
      <c r="R33" s="63"/>
      <c r="S33" s="17" t="s">
        <v>21</v>
      </c>
      <c r="T33" s="28">
        <v>8</v>
      </c>
      <c r="U33" s="9">
        <v>9</v>
      </c>
      <c r="V33" s="9">
        <v>9</v>
      </c>
      <c r="W33" s="12">
        <v>11</v>
      </c>
      <c r="X33" s="11">
        <v>16</v>
      </c>
      <c r="Y33" s="8">
        <v>18</v>
      </c>
      <c r="Z33" s="8">
        <v>19</v>
      </c>
      <c r="AA33" s="12">
        <v>22</v>
      </c>
      <c r="AC33" s="63"/>
      <c r="AD33" s="17" t="s">
        <v>21</v>
      </c>
      <c r="AE33" s="11">
        <v>10</v>
      </c>
      <c r="AF33" s="8">
        <v>11</v>
      </c>
      <c r="AG33" s="8">
        <v>13</v>
      </c>
      <c r="AH33" s="12">
        <v>15</v>
      </c>
      <c r="AI33" s="11">
        <v>17</v>
      </c>
      <c r="AJ33" s="8">
        <v>19</v>
      </c>
      <c r="AK33" s="8">
        <v>22</v>
      </c>
      <c r="AL33" s="12">
        <v>25</v>
      </c>
    </row>
    <row r="34" spans="10:38" x14ac:dyDescent="0.35">
      <c r="R34" s="63"/>
      <c r="S34" s="17" t="s">
        <v>20</v>
      </c>
      <c r="T34" s="28">
        <v>6</v>
      </c>
      <c r="U34" s="9">
        <v>6</v>
      </c>
      <c r="V34" s="9">
        <v>7</v>
      </c>
      <c r="W34" s="29">
        <v>8</v>
      </c>
      <c r="X34" s="11">
        <v>12</v>
      </c>
      <c r="Y34" s="8">
        <v>13</v>
      </c>
      <c r="Z34" s="8">
        <v>15</v>
      </c>
      <c r="AA34" s="12">
        <v>17</v>
      </c>
      <c r="AC34" s="63"/>
      <c r="AD34" s="17" t="s">
        <v>20</v>
      </c>
      <c r="AE34" s="28">
        <v>7</v>
      </c>
      <c r="AF34" s="9">
        <v>9</v>
      </c>
      <c r="AG34" s="8">
        <v>10</v>
      </c>
      <c r="AH34" s="12">
        <v>12</v>
      </c>
      <c r="AI34" s="11">
        <v>13</v>
      </c>
      <c r="AJ34" s="8">
        <v>15</v>
      </c>
      <c r="AK34" s="8">
        <v>17</v>
      </c>
      <c r="AL34" s="12">
        <v>20</v>
      </c>
    </row>
    <row r="35" spans="10:38" ht="15" thickBot="1" x14ac:dyDescent="0.4">
      <c r="R35" s="64"/>
      <c r="S35" s="18" t="s">
        <v>19</v>
      </c>
      <c r="T35" s="30">
        <v>4</v>
      </c>
      <c r="U35" s="38">
        <v>5</v>
      </c>
      <c r="V35" s="38">
        <v>5</v>
      </c>
      <c r="W35" s="32">
        <v>6</v>
      </c>
      <c r="X35" s="40">
        <v>9</v>
      </c>
      <c r="Y35" s="14">
        <v>10</v>
      </c>
      <c r="Z35" s="14">
        <v>11</v>
      </c>
      <c r="AA35" s="15">
        <v>13</v>
      </c>
      <c r="AC35" s="64"/>
      <c r="AD35" s="18" t="s">
        <v>19</v>
      </c>
      <c r="AE35" s="40">
        <v>6</v>
      </c>
      <c r="AF35" s="38">
        <v>7</v>
      </c>
      <c r="AG35" s="38">
        <v>8</v>
      </c>
      <c r="AH35" s="32">
        <v>9</v>
      </c>
      <c r="AI35" s="13">
        <v>10</v>
      </c>
      <c r="AJ35" s="14">
        <v>12</v>
      </c>
      <c r="AK35" s="14">
        <v>14</v>
      </c>
      <c r="AL35" s="15">
        <v>16</v>
      </c>
    </row>
    <row r="36" spans="10:38" x14ac:dyDescent="0.35">
      <c r="J36" s="61"/>
      <c r="R36" s="68" t="s">
        <v>30</v>
      </c>
      <c r="S36" s="44" t="s">
        <v>22</v>
      </c>
      <c r="T36" s="39">
        <v>7</v>
      </c>
      <c r="U36" s="26">
        <v>8</v>
      </c>
      <c r="V36" s="26">
        <v>9</v>
      </c>
      <c r="W36" s="27">
        <v>10</v>
      </c>
      <c r="X36" s="25">
        <v>16</v>
      </c>
      <c r="Y36" s="26">
        <v>18</v>
      </c>
      <c r="Z36" s="26">
        <v>21</v>
      </c>
      <c r="AA36" s="27">
        <v>23</v>
      </c>
      <c r="AC36" s="68" t="s">
        <v>30</v>
      </c>
      <c r="AD36" s="44" t="s">
        <v>22</v>
      </c>
      <c r="AE36" s="25">
        <v>9</v>
      </c>
      <c r="AF36" s="26">
        <v>11</v>
      </c>
      <c r="AG36" s="26">
        <v>13</v>
      </c>
      <c r="AH36" s="27">
        <v>16</v>
      </c>
      <c r="AI36" s="25">
        <v>17</v>
      </c>
      <c r="AJ36" s="26">
        <v>20</v>
      </c>
      <c r="AK36" s="26">
        <v>24</v>
      </c>
      <c r="AL36" s="27">
        <v>28</v>
      </c>
    </row>
    <row r="37" spans="10:38" x14ac:dyDescent="0.35">
      <c r="R37" s="69"/>
      <c r="S37" s="45" t="s">
        <v>21</v>
      </c>
      <c r="T37" s="28">
        <v>5</v>
      </c>
      <c r="U37" s="9">
        <v>6</v>
      </c>
      <c r="V37" s="9">
        <v>7</v>
      </c>
      <c r="W37" s="12">
        <v>8</v>
      </c>
      <c r="X37" s="11">
        <v>12</v>
      </c>
      <c r="Y37" s="8">
        <v>14</v>
      </c>
      <c r="Z37" s="8">
        <v>15</v>
      </c>
      <c r="AA37" s="12">
        <v>17</v>
      </c>
      <c r="AC37" s="69"/>
      <c r="AD37" s="45" t="s">
        <v>21</v>
      </c>
      <c r="AE37" s="28">
        <v>7</v>
      </c>
      <c r="AF37" s="8">
        <v>8</v>
      </c>
      <c r="AG37" s="8">
        <v>10</v>
      </c>
      <c r="AH37" s="12">
        <v>12</v>
      </c>
      <c r="AI37" s="11">
        <v>13</v>
      </c>
      <c r="AJ37" s="8">
        <v>16</v>
      </c>
      <c r="AK37" s="8">
        <v>18</v>
      </c>
      <c r="AL37" s="12">
        <v>22</v>
      </c>
    </row>
    <row r="38" spans="10:38" x14ac:dyDescent="0.35">
      <c r="R38" s="69"/>
      <c r="S38" s="45" t="s">
        <v>20</v>
      </c>
      <c r="T38" s="28">
        <v>4</v>
      </c>
      <c r="U38" s="9">
        <v>4</v>
      </c>
      <c r="V38" s="9">
        <v>5</v>
      </c>
      <c r="W38" s="29">
        <v>6</v>
      </c>
      <c r="X38" s="11">
        <v>9</v>
      </c>
      <c r="Y38" s="8">
        <v>10</v>
      </c>
      <c r="Z38" s="8">
        <v>12</v>
      </c>
      <c r="AA38" s="12">
        <v>13</v>
      </c>
      <c r="AC38" s="69"/>
      <c r="AD38" s="45" t="s">
        <v>20</v>
      </c>
      <c r="AE38" s="28">
        <v>5</v>
      </c>
      <c r="AF38" s="9">
        <v>6</v>
      </c>
      <c r="AG38" s="8">
        <v>8</v>
      </c>
      <c r="AH38" s="12">
        <v>9</v>
      </c>
      <c r="AI38" s="11">
        <v>10</v>
      </c>
      <c r="AJ38" s="8">
        <v>12</v>
      </c>
      <c r="AK38" s="8">
        <v>14</v>
      </c>
      <c r="AL38" s="12">
        <v>17</v>
      </c>
    </row>
    <row r="39" spans="10:38" ht="15" thickBot="1" x14ac:dyDescent="0.4">
      <c r="R39" s="70"/>
      <c r="S39" s="46" t="s">
        <v>19</v>
      </c>
      <c r="T39" s="40">
        <v>3</v>
      </c>
      <c r="U39" s="38">
        <v>3</v>
      </c>
      <c r="V39" s="38">
        <v>4</v>
      </c>
      <c r="W39" s="32">
        <v>4</v>
      </c>
      <c r="X39" s="40">
        <v>7</v>
      </c>
      <c r="Y39" s="14">
        <v>8</v>
      </c>
      <c r="Z39" s="14">
        <v>9</v>
      </c>
      <c r="AA39" s="15">
        <v>10</v>
      </c>
      <c r="AC39" s="70"/>
      <c r="AD39" s="46" t="s">
        <v>19</v>
      </c>
      <c r="AE39" s="40">
        <v>4</v>
      </c>
      <c r="AF39" s="38">
        <v>5</v>
      </c>
      <c r="AG39" s="38">
        <v>6</v>
      </c>
      <c r="AH39" s="32">
        <v>7</v>
      </c>
      <c r="AI39" s="13">
        <v>8</v>
      </c>
      <c r="AJ39" s="14">
        <v>9</v>
      </c>
      <c r="AK39" s="14">
        <v>11</v>
      </c>
      <c r="AL39" s="15">
        <v>13</v>
      </c>
    </row>
    <row r="40" spans="10:38" x14ac:dyDescent="0.35">
      <c r="R40" s="62" t="s">
        <v>31</v>
      </c>
      <c r="S40" s="16" t="s">
        <v>22</v>
      </c>
      <c r="T40" s="39">
        <v>5</v>
      </c>
      <c r="U40" s="41">
        <v>6</v>
      </c>
      <c r="V40" s="41">
        <v>7</v>
      </c>
      <c r="W40" s="27">
        <v>8</v>
      </c>
      <c r="X40" s="25">
        <v>13</v>
      </c>
      <c r="Y40" s="26">
        <v>15</v>
      </c>
      <c r="Z40" s="26">
        <v>17</v>
      </c>
      <c r="AA40" s="27">
        <v>19</v>
      </c>
      <c r="AC40" s="62" t="s">
        <v>31</v>
      </c>
      <c r="AD40" s="16" t="s">
        <v>22</v>
      </c>
      <c r="AE40" s="39">
        <v>7</v>
      </c>
      <c r="AF40" s="26">
        <v>9</v>
      </c>
      <c r="AG40" s="26">
        <v>11</v>
      </c>
      <c r="AH40" s="27">
        <v>13</v>
      </c>
      <c r="AI40" s="25">
        <v>14</v>
      </c>
      <c r="AJ40" s="26">
        <v>17</v>
      </c>
      <c r="AK40" s="26">
        <v>20</v>
      </c>
      <c r="AL40" s="27">
        <v>24</v>
      </c>
    </row>
    <row r="41" spans="10:38" x14ac:dyDescent="0.35">
      <c r="R41" s="63"/>
      <c r="S41" s="17" t="s">
        <v>21</v>
      </c>
      <c r="T41" s="28">
        <v>4</v>
      </c>
      <c r="U41" s="9">
        <v>4</v>
      </c>
      <c r="V41" s="9">
        <v>5</v>
      </c>
      <c r="W41" s="29">
        <v>6</v>
      </c>
      <c r="X41" s="11">
        <v>9</v>
      </c>
      <c r="Y41" s="8">
        <v>11</v>
      </c>
      <c r="Z41" s="8">
        <v>12</v>
      </c>
      <c r="AA41" s="12">
        <v>14</v>
      </c>
      <c r="AC41" s="63"/>
      <c r="AD41" s="17" t="s">
        <v>21</v>
      </c>
      <c r="AE41" s="28">
        <v>5</v>
      </c>
      <c r="AF41" s="9">
        <v>6</v>
      </c>
      <c r="AG41" s="8">
        <v>8</v>
      </c>
      <c r="AH41" s="12">
        <v>10</v>
      </c>
      <c r="AI41" s="11">
        <v>11</v>
      </c>
      <c r="AJ41" s="8">
        <v>13</v>
      </c>
      <c r="AK41" s="8">
        <v>16</v>
      </c>
      <c r="AL41" s="12">
        <v>19</v>
      </c>
    </row>
    <row r="42" spans="10:38" x14ac:dyDescent="0.35">
      <c r="R42" s="63"/>
      <c r="S42" s="17" t="s">
        <v>20</v>
      </c>
      <c r="T42" s="28">
        <v>3</v>
      </c>
      <c r="U42" s="9">
        <v>3</v>
      </c>
      <c r="V42" s="9">
        <v>3</v>
      </c>
      <c r="W42" s="29">
        <v>4</v>
      </c>
      <c r="X42" s="28">
        <v>7</v>
      </c>
      <c r="Y42" s="8">
        <v>8</v>
      </c>
      <c r="Z42" s="8">
        <v>9</v>
      </c>
      <c r="AA42" s="12">
        <v>10</v>
      </c>
      <c r="AC42" s="63"/>
      <c r="AD42" s="17" t="s">
        <v>20</v>
      </c>
      <c r="AE42" s="28">
        <v>4</v>
      </c>
      <c r="AF42" s="9">
        <v>5</v>
      </c>
      <c r="AG42" s="9">
        <v>6</v>
      </c>
      <c r="AH42" s="29">
        <v>7</v>
      </c>
      <c r="AI42" s="11">
        <v>8</v>
      </c>
      <c r="AJ42" s="8">
        <v>10</v>
      </c>
      <c r="AK42" s="8">
        <v>12</v>
      </c>
      <c r="AL42" s="12">
        <v>14</v>
      </c>
    </row>
    <row r="43" spans="10:38" ht="15" thickBot="1" x14ac:dyDescent="0.4">
      <c r="R43" s="64"/>
      <c r="S43" s="18" t="s">
        <v>19</v>
      </c>
      <c r="T43" s="30">
        <v>2</v>
      </c>
      <c r="U43" s="31">
        <v>2</v>
      </c>
      <c r="V43" s="31">
        <v>2</v>
      </c>
      <c r="W43" s="32">
        <v>3</v>
      </c>
      <c r="X43" s="40">
        <v>5</v>
      </c>
      <c r="Y43" s="38">
        <v>6</v>
      </c>
      <c r="Z43" s="38">
        <v>6</v>
      </c>
      <c r="AA43" s="32">
        <v>7</v>
      </c>
      <c r="AC43" s="64"/>
      <c r="AD43" s="18" t="s">
        <v>19</v>
      </c>
      <c r="AE43" s="40">
        <v>3</v>
      </c>
      <c r="AF43" s="38">
        <v>4</v>
      </c>
      <c r="AG43" s="38">
        <v>4</v>
      </c>
      <c r="AH43" s="32">
        <v>5</v>
      </c>
      <c r="AI43" s="40">
        <v>6</v>
      </c>
      <c r="AJ43" s="38">
        <v>7</v>
      </c>
      <c r="AK43" s="14">
        <v>9</v>
      </c>
      <c r="AL43" s="15">
        <v>11</v>
      </c>
    </row>
    <row r="46" spans="10:38" x14ac:dyDescent="0.35">
      <c r="P46" s="57" t="s">
        <v>37</v>
      </c>
    </row>
    <row r="47" spans="10:38" x14ac:dyDescent="0.35">
      <c r="P47" s="57" t="s">
        <v>39</v>
      </c>
    </row>
    <row r="49" spans="16:16" x14ac:dyDescent="0.35">
      <c r="P49" s="57" t="s">
        <v>38</v>
      </c>
    </row>
    <row r="50" spans="16:16" x14ac:dyDescent="0.35">
      <c r="P50" s="57" t="s">
        <v>40</v>
      </c>
    </row>
    <row r="51" spans="16:16" x14ac:dyDescent="0.35">
      <c r="P51" s="57" t="s">
        <v>41</v>
      </c>
    </row>
    <row r="52" spans="16:16" x14ac:dyDescent="0.35">
      <c r="P52" s="57" t="s">
        <v>42</v>
      </c>
    </row>
    <row r="53" spans="16:16" x14ac:dyDescent="0.35">
      <c r="P53" s="57" t="s">
        <v>43</v>
      </c>
    </row>
  </sheetData>
  <sheetProtection algorithmName="SHA-512" hashValue="cICPs8vW4tqS4yEYOuaMTR0XuupQgOu4d1nVEOXzygIJd9oUQ+KskKP1kRTiXEA0uyjYZTBFFtitn1idnBChpQ==" saltValue="pEbVVweZZUyD5hgbYDP4BQ==" spinCount="100000" sheet="1" objects="1" scenarios="1"/>
  <mergeCells count="39">
    <mergeCell ref="A1:O2"/>
    <mergeCell ref="A3:O3"/>
    <mergeCell ref="A4:O4"/>
    <mergeCell ref="A23:H24"/>
    <mergeCell ref="A21:H22"/>
    <mergeCell ref="AI1:AL1"/>
    <mergeCell ref="AC3:AC6"/>
    <mergeCell ref="AC7:AC10"/>
    <mergeCell ref="AC11:AC14"/>
    <mergeCell ref="AC15:AC18"/>
    <mergeCell ref="AE1:AH1"/>
    <mergeCell ref="AC40:AC43"/>
    <mergeCell ref="AC28:AC31"/>
    <mergeCell ref="T1:W1"/>
    <mergeCell ref="X1:AA1"/>
    <mergeCell ref="R3:R6"/>
    <mergeCell ref="R7:R10"/>
    <mergeCell ref="R11:R14"/>
    <mergeCell ref="AC20:AC23"/>
    <mergeCell ref="A11:B11"/>
    <mergeCell ref="A13:C13"/>
    <mergeCell ref="R32:R35"/>
    <mergeCell ref="R36:R39"/>
    <mergeCell ref="AC24:AC27"/>
    <mergeCell ref="AC32:AC35"/>
    <mergeCell ref="AC36:AC39"/>
    <mergeCell ref="D32:J32"/>
    <mergeCell ref="R40:R43"/>
    <mergeCell ref="R15:R18"/>
    <mergeCell ref="A18:K18"/>
    <mergeCell ref="A20:B20"/>
    <mergeCell ref="A26:B26"/>
    <mergeCell ref="R20:R23"/>
    <mergeCell ref="R24:R27"/>
    <mergeCell ref="A15:C15"/>
    <mergeCell ref="A27:H28"/>
    <mergeCell ref="A29:H30"/>
    <mergeCell ref="R28:R31"/>
    <mergeCell ref="A32:B32"/>
  </mergeCells>
  <conditionalFormatting sqref="N7 N9 N11 N13">
    <cfRule type="cellIs" dxfId="16" priority="73" operator="equal">
      <formula>0</formula>
    </cfRule>
  </conditionalFormatting>
  <conditionalFormatting sqref="O7:O23 O25:O28">
    <cfRule type="cellIs" dxfId="15" priority="72" operator="equal">
      <formula>0</formula>
    </cfRule>
  </conditionalFormatting>
  <conditionalFormatting sqref="J7:J17 J19:J28">
    <cfRule type="cellIs" dxfId="14" priority="70" operator="equal">
      <formula>0</formula>
    </cfRule>
  </conditionalFormatting>
  <conditionalFormatting sqref="N20:N26">
    <cfRule type="cellIs" dxfId="13" priority="17" operator="equal">
      <formula>0</formula>
    </cfRule>
  </conditionalFormatting>
  <conditionalFormatting sqref="A18:K18">
    <cfRule type="notContainsBlanks" dxfId="12" priority="14">
      <formula>LEN(TRIM(A18))&gt;0</formula>
    </cfRule>
  </conditionalFormatting>
  <conditionalFormatting sqref="A20:B20">
    <cfRule type="notContainsBlanks" dxfId="11" priority="13">
      <formula>LEN(TRIM(A20))&gt;0</formula>
    </cfRule>
  </conditionalFormatting>
  <conditionalFormatting sqref="A26:B26">
    <cfRule type="notContainsBlanks" dxfId="10" priority="11">
      <formula>LEN(TRIM(A26))&gt;0</formula>
    </cfRule>
  </conditionalFormatting>
  <conditionalFormatting sqref="A21:H22">
    <cfRule type="containsErrors" dxfId="9" priority="74">
      <formula>ISERROR(A21)</formula>
    </cfRule>
  </conditionalFormatting>
  <conditionalFormatting sqref="A27:H28">
    <cfRule type="containsErrors" dxfId="8" priority="9">
      <formula>ISERROR(A27)</formula>
    </cfRule>
  </conditionalFormatting>
  <conditionalFormatting sqref="A23:H24">
    <cfRule type="containsErrors" dxfId="7" priority="8">
      <formula>ISERROR(A23)</formula>
    </cfRule>
  </conditionalFormatting>
  <conditionalFormatting sqref="N20 N22 N24 N26 J26 J24 J22 J20">
    <cfRule type="cellIs" dxfId="6" priority="7" operator="greaterThan">
      <formula>0</formula>
    </cfRule>
  </conditionalFormatting>
  <conditionalFormatting sqref="N7 N9 N11 N13 J13 J11 J9 J7">
    <cfRule type="cellIs" dxfId="5" priority="6" operator="greaterThan">
      <formula>0</formula>
    </cfRule>
  </conditionalFormatting>
  <conditionalFormatting sqref="A32:B32">
    <cfRule type="notContainsBlanks" dxfId="4" priority="75">
      <formula>LEN(TRIM(A32))&gt;0</formula>
    </cfRule>
  </conditionalFormatting>
  <conditionalFormatting sqref="D32:J32">
    <cfRule type="containsText" dxfId="3" priority="4" operator="containsText" text="დაბალი">
      <formula>NOT(ISERROR(SEARCH("დაბალი",D32)))</formula>
    </cfRule>
    <cfRule type="containsText" dxfId="2" priority="3" operator="containsText" text="კარდიოვასკულური დაავადების მაღალი რისკი">
      <formula>NOT(ISERROR(SEARCH("კარდიოვასკულური დაავადების მაღალი რისკი",D32)))</formula>
    </cfRule>
    <cfRule type="containsText" dxfId="1" priority="2" operator="containsText" text="კარდიოვასკულური დაავადების ძალიან მაღალი რისკი">
      <formula>NOT(ISERROR(SEARCH("კარდიოვასკულური დაავადების ძალიან მაღალი რისკი",D32)))</formula>
    </cfRule>
  </conditionalFormatting>
  <conditionalFormatting sqref="C32">
    <cfRule type="notContainsBlanks" dxfId="0" priority="1">
      <formula>LEN(TRIM(C32))&gt;0</formula>
    </cfRule>
  </conditionalFormatting>
  <pageMargins left="0.7" right="0.7" top="0.75" bottom="0.75" header="0.3" footer="0.3"/>
  <pageSetup paperSize="9" orientation="landscape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69850</xdr:colOff>
                    <xdr:row>5</xdr:row>
                    <xdr:rowOff>177800</xdr:rowOff>
                  </from>
                  <to>
                    <xdr:col>2</xdr:col>
                    <xdr:colOff>133350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196850</xdr:colOff>
                    <xdr:row>6</xdr:row>
                    <xdr:rowOff>12700</xdr:rowOff>
                  </from>
                  <to>
                    <xdr:col>3</xdr:col>
                    <xdr:colOff>260350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13</xdr:col>
                    <xdr:colOff>565150</xdr:colOff>
                    <xdr:row>0</xdr:row>
                    <xdr:rowOff>57150</xdr:rowOff>
                  </from>
                  <to>
                    <xdr:col>15</xdr:col>
                    <xdr:colOff>19050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3</xdr:col>
                    <xdr:colOff>12700</xdr:colOff>
                    <xdr:row>14</xdr:row>
                    <xdr:rowOff>6350</xdr:rowOff>
                  </from>
                  <to>
                    <xdr:col>3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SORE2&amp;SCORE2-OP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Kakhaber</dc:creator>
  <cp:lastModifiedBy>Kakhaber</cp:lastModifiedBy>
  <dcterms:created xsi:type="dcterms:W3CDTF">2024-03-09T08:31:26Z</dcterms:created>
  <dcterms:modified xsi:type="dcterms:W3CDTF">2024-03-10T17:39:07Z</dcterms:modified>
</cp:coreProperties>
</file>