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58.xml" ContentType="application/vnd.ms-excel.controlproperties+xml"/>
  <Override PartName="/xl/ctrlProps/ctrlProp59.xml" ContentType="application/vnd.ms-excel.controlproperties+xml"/>
  <Override PartName="/xl/drawings/drawing16.xml" ContentType="application/vnd.openxmlformats-officedocument.drawing+xml"/>
  <Override PartName="/xl/ctrlProps/ctrlProp6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16FDE5FC-2F50-48A9-BD49-E40EC5554ECF}" xr6:coauthVersionLast="47" xr6:coauthVersionMax="47" xr10:uidLastSave="{00000000-0000-0000-0000-000000000000}"/>
  <bookViews>
    <workbookView xWindow="-120" yWindow="-120" windowWidth="29040" windowHeight="16440" tabRatio="778" xr2:uid="{20DB9420-F0A8-4A7D-90DC-0BAE195CAA2F}"/>
  </bookViews>
  <sheets>
    <sheet name="Main" sheetId="1" r:id="rId1"/>
    <sheet name="Proband" sheetId="4" r:id="rId2"/>
    <sheet name="Genes" sheetId="5" r:id="rId3"/>
    <sheet name="LQTS" sheetId="2" r:id="rId4"/>
    <sheet name="CPVT" sheetId="3" r:id="rId5"/>
    <sheet name="BrS" sheetId="6" r:id="rId6"/>
    <sheet name="CCD" sheetId="7" r:id="rId7"/>
    <sheet name="SQTS" sheetId="8" r:id="rId8"/>
    <sheet name="AF" sheetId="9" r:id="rId9"/>
    <sheet name="SND" sheetId="10" r:id="rId10"/>
    <sheet name="ERS" sheetId="11" r:id="rId11"/>
    <sheet name="HCM" sheetId="12" r:id="rId12"/>
    <sheet name="DCM" sheetId="13" r:id="rId13"/>
    <sheet name="ACM" sheetId="14" r:id="rId14"/>
    <sheet name="LVNC" sheetId="15" r:id="rId15"/>
    <sheet name="RCM" sheetId="16" r:id="rId16"/>
    <sheet name="SCD" sheetId="17" r:id="rId17"/>
    <sheet name="CHD" sheetId="18" r:id="rId1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15" i="2" l="1"/>
  <c r="H67" i="18"/>
  <c r="C64" i="18"/>
  <c r="G35" i="17"/>
  <c r="C39" i="17"/>
  <c r="B45" i="17"/>
  <c r="H46" i="17"/>
  <c r="H45" i="17"/>
  <c r="K40" i="17"/>
  <c r="C40" i="17"/>
  <c r="C43" i="17"/>
  <c r="K43" i="17"/>
  <c r="B42" i="17"/>
  <c r="J42" i="17"/>
  <c r="C37" i="17"/>
  <c r="B61" i="17" s="1"/>
  <c r="P33" i="17"/>
  <c r="P32" i="17"/>
  <c r="G59" i="17"/>
  <c r="C49" i="17"/>
  <c r="B57" i="17"/>
  <c r="G45" i="17"/>
  <c r="E45" i="17"/>
  <c r="F43" i="17"/>
  <c r="B51" i="17"/>
  <c r="E32" i="17"/>
  <c r="G29" i="17"/>
  <c r="H57" i="8"/>
  <c r="J56" i="8"/>
  <c r="A13" i="8"/>
  <c r="A12" i="8"/>
  <c r="A11" i="8"/>
  <c r="A10" i="8"/>
  <c r="N9" i="8"/>
  <c r="N8" i="8"/>
  <c r="N13" i="8" s="1"/>
  <c r="B8" i="8"/>
  <c r="D94" i="6"/>
  <c r="D85" i="6"/>
  <c r="D92" i="6"/>
  <c r="H85" i="6"/>
  <c r="I83" i="6"/>
  <c r="E83" i="6"/>
  <c r="D80" i="6"/>
  <c r="L80" i="6"/>
  <c r="H80" i="6"/>
  <c r="N19" i="6"/>
  <c r="N23" i="6"/>
  <c r="P23" i="6" s="1"/>
  <c r="N21" i="6"/>
  <c r="N20" i="6"/>
  <c r="N17" i="6"/>
  <c r="N16" i="6"/>
  <c r="N15" i="6"/>
  <c r="N13" i="6"/>
  <c r="N10" i="6"/>
  <c r="N9" i="6"/>
  <c r="N8" i="6"/>
  <c r="N14" i="6"/>
  <c r="N33" i="3"/>
  <c r="N32" i="3"/>
  <c r="N31" i="3"/>
  <c r="N29" i="3"/>
  <c r="N27" i="3"/>
  <c r="N25" i="3"/>
  <c r="N23" i="3"/>
  <c r="N22" i="3"/>
  <c r="N21" i="3"/>
  <c r="N20" i="3"/>
  <c r="N16" i="3"/>
  <c r="N17" i="3"/>
  <c r="N18" i="3"/>
  <c r="N14" i="3"/>
  <c r="N13" i="3"/>
  <c r="N12" i="3"/>
  <c r="N9" i="3"/>
  <c r="N8" i="3"/>
  <c r="F127" i="2"/>
  <c r="F126" i="2"/>
  <c r="F125" i="2"/>
  <c r="F120" i="2"/>
  <c r="F123" i="2"/>
  <c r="F124" i="2"/>
  <c r="F122" i="2"/>
  <c r="F121" i="2"/>
  <c r="F119" i="2"/>
  <c r="F118" i="2"/>
  <c r="F117" i="2"/>
  <c r="H116" i="2"/>
  <c r="H114" i="2"/>
  <c r="H107" i="2"/>
  <c r="H108" i="2"/>
  <c r="H109" i="2"/>
  <c r="G108" i="2"/>
  <c r="I109" i="2"/>
  <c r="I108" i="2"/>
  <c r="G113" i="2"/>
  <c r="G112" i="2"/>
  <c r="G111" i="2"/>
  <c r="G110" i="2"/>
  <c r="K127" i="2" s="1"/>
  <c r="G109" i="2"/>
  <c r="K116" i="2" s="1"/>
  <c r="N23" i="2"/>
  <c r="N24" i="2"/>
  <c r="N20" i="2"/>
  <c r="N19" i="2"/>
  <c r="N21" i="2"/>
  <c r="N11" i="2"/>
  <c r="N12" i="2"/>
  <c r="N14" i="2"/>
  <c r="N15" i="2"/>
  <c r="N16" i="2"/>
  <c r="N13" i="2"/>
  <c r="N10" i="2"/>
  <c r="N9" i="2"/>
  <c r="A28" i="4"/>
  <c r="A27" i="4"/>
  <c r="A26" i="4"/>
  <c r="A25" i="4"/>
  <c r="I23" i="4"/>
  <c r="M23" i="4"/>
  <c r="K23" i="4"/>
  <c r="K22" i="4"/>
  <c r="I22" i="4"/>
  <c r="M22" i="4"/>
  <c r="M21" i="4"/>
  <c r="I21" i="4"/>
  <c r="K21" i="4"/>
  <c r="M19" i="4"/>
  <c r="K19" i="4"/>
  <c r="I19" i="4"/>
  <c r="M18" i="4"/>
  <c r="K18" i="4"/>
  <c r="I18" i="4"/>
  <c r="M17" i="4"/>
  <c r="K17" i="4"/>
  <c r="I17" i="4"/>
  <c r="K16" i="4"/>
  <c r="I16" i="4"/>
  <c r="M16" i="4"/>
  <c r="M15" i="4"/>
  <c r="K15" i="4"/>
  <c r="I15" i="4"/>
  <c r="K13" i="4"/>
  <c r="M13" i="4"/>
  <c r="I13" i="4"/>
  <c r="M12" i="4"/>
  <c r="K12" i="4"/>
  <c r="I12" i="4"/>
  <c r="M11" i="4"/>
  <c r="I11" i="4"/>
  <c r="K11" i="4"/>
  <c r="M10" i="4"/>
  <c r="K10" i="4"/>
  <c r="I10" i="4"/>
  <c r="M9" i="4"/>
  <c r="K9" i="4"/>
  <c r="I9" i="4"/>
  <c r="I8" i="4"/>
  <c r="M8" i="4"/>
  <c r="K8" i="4"/>
  <c r="M7" i="4"/>
  <c r="K7" i="4"/>
  <c r="I7" i="4"/>
  <c r="M6" i="4"/>
  <c r="K6" i="4"/>
  <c r="I6" i="4"/>
  <c r="N19" i="8" l="1"/>
  <c r="K108" i="2"/>
  <c r="N17" i="8"/>
  <c r="N20" i="8"/>
  <c r="N16" i="8"/>
  <c r="N15" i="8"/>
  <c r="N10" i="8"/>
  <c r="N11" i="8"/>
  <c r="N12" i="8"/>
  <c r="P19" i="6"/>
  <c r="P13" i="6"/>
  <c r="P8" i="6"/>
  <c r="N34" i="3"/>
  <c r="C41" i="3" s="1"/>
  <c r="D41" i="3" s="1"/>
  <c r="K119" i="2"/>
  <c r="K113" i="2"/>
  <c r="N25" i="2"/>
  <c r="C30" i="2" s="1"/>
  <c r="D30" i="2" s="1"/>
  <c r="N21" i="8" l="1"/>
  <c r="C22" i="8" s="1"/>
  <c r="D22" i="8" s="1"/>
  <c r="P25" i="6"/>
  <c r="C29" i="6" s="1"/>
  <c r="D29" i="6" s="1"/>
</calcChain>
</file>

<file path=xl/sharedStrings.xml><?xml version="1.0" encoding="utf-8"?>
<sst xmlns="http://schemas.openxmlformats.org/spreadsheetml/2006/main" count="1128" uniqueCount="821">
  <si>
    <t>European Heart Rhythm Association (EHRA)/Heart Rhythm Society (HRS)/Asia Pacific HeartRhythm Society (APHRS)/Latin American Heart Rhythm Society (LAHRS) Expert Consensus Statement on the state of genetic testing for cardiac diseases</t>
  </si>
  <si>
    <t>* თანდაყოლილი არითმიის სინდრომები</t>
  </si>
  <si>
    <t>* კარდიომიოპათიები</t>
  </si>
  <si>
    <t>* გულის თანდაყოლილი დაავადებების გენეტიკური ტესტირება</t>
  </si>
  <si>
    <t>არითმიის სინდრომები</t>
  </si>
  <si>
    <t>დაავადება</t>
  </si>
  <si>
    <t>დიაგნოზი</t>
  </si>
  <si>
    <t>პროგნოზი</t>
  </si>
  <si>
    <t>თერაპია</t>
  </si>
  <si>
    <t>* გრძელი QT სინდრომი</t>
  </si>
  <si>
    <t>პრობანდის გენეტიკური ტესტირების მნიშვნელობა</t>
  </si>
  <si>
    <t>* კატექოლამინერგული პოლიმორფული პარკუჭოვანი ტაქიკარდია</t>
  </si>
  <si>
    <t>* ბრუგადას სინდრომი</t>
  </si>
  <si>
    <t>* მოკლე QT სინდრომი</t>
  </si>
  <si>
    <t>* სინუსის კვანძის დაავადება</t>
  </si>
  <si>
    <t>* წინაგულების ფიბრილაცია</t>
  </si>
  <si>
    <t>* ადრეული რეპოლარიზაციის სინდრომი</t>
  </si>
  <si>
    <t>კარიომიოპათიები</t>
  </si>
  <si>
    <t>* ჰიპერტროფული კარდიომიოპათია</t>
  </si>
  <si>
    <t>* დილატაციური კარდიომიოპათია</t>
  </si>
  <si>
    <t>* არითმოგენული კარდიომიოპათია</t>
  </si>
  <si>
    <t>* მარცხენა პარკუჭის არაკომპაქტურობა</t>
  </si>
  <si>
    <t>გულის თანდაყოლილი დაავადება</t>
  </si>
  <si>
    <t>* გულის სინდრომული  თანდაყოლილი დაავადება</t>
  </si>
  <si>
    <t>* გულის არასინდრომული  თანდაყოლილი დაავადება</t>
  </si>
  <si>
    <t>* გულის ოჯახური  თანდაყოლილი დაავადება</t>
  </si>
  <si>
    <t>არ არის რეკომენდებული/სარგებლის მომტანი</t>
  </si>
  <si>
    <t>საშუალო რეკომენდაცია/სარგებელი</t>
  </si>
  <si>
    <t>მძლავრი რეკომენდაცია/სარგებელი</t>
  </si>
  <si>
    <t>სუსტი რეკომენდაცია/სარგებელი</t>
  </si>
  <si>
    <t>გულის დაავადებებთან ასოცირებული გენები</t>
  </si>
  <si>
    <t>გენი</t>
  </si>
  <si>
    <t>ლოკუსი</t>
  </si>
  <si>
    <t>KCNQ1</t>
  </si>
  <si>
    <t>KCNH2</t>
  </si>
  <si>
    <t>SCN5A</t>
  </si>
  <si>
    <t>TRDN</t>
  </si>
  <si>
    <t>CASQ2</t>
  </si>
  <si>
    <t>RYR2</t>
  </si>
  <si>
    <t>ACTC1</t>
  </si>
  <si>
    <t>MYBPC3</t>
  </si>
  <si>
    <t>MYH7</t>
  </si>
  <si>
    <t>MYL2</t>
  </si>
  <si>
    <t>MYL3</t>
  </si>
  <si>
    <t>PRKAG2</t>
  </si>
  <si>
    <t>TNNI3</t>
  </si>
  <si>
    <t>TNNT2</t>
  </si>
  <si>
    <t>TPM1</t>
  </si>
  <si>
    <t>DSP</t>
  </si>
  <si>
    <t>FLNC</t>
  </si>
  <si>
    <t>LMNA</t>
  </si>
  <si>
    <t>TTN</t>
  </si>
  <si>
    <t>DSC2</t>
  </si>
  <si>
    <t>DSG2</t>
  </si>
  <si>
    <t>PKP2</t>
  </si>
  <si>
    <t>TMEM43</t>
  </si>
  <si>
    <t>GAA</t>
  </si>
  <si>
    <t>GLA</t>
  </si>
  <si>
    <t>11p15.5-p15.4</t>
  </si>
  <si>
    <t>7q36.1</t>
  </si>
  <si>
    <t>3p22.2</t>
  </si>
  <si>
    <t xml:space="preserve">6q22.31 </t>
  </si>
  <si>
    <t xml:space="preserve">1p13.1 </t>
  </si>
  <si>
    <t xml:space="preserve">1q43 </t>
  </si>
  <si>
    <t>15q14</t>
  </si>
  <si>
    <t xml:space="preserve">11p11.2 </t>
  </si>
  <si>
    <t>14q11.2</t>
  </si>
  <si>
    <t>12q24.11</t>
  </si>
  <si>
    <t>3p21.31</t>
  </si>
  <si>
    <t> 7q36.1</t>
  </si>
  <si>
    <t>19q13.42</t>
  </si>
  <si>
    <t>1q32.1</t>
  </si>
  <si>
    <t>15q22.2</t>
  </si>
  <si>
    <t>6p24.3</t>
  </si>
  <si>
    <t>7q32.1</t>
  </si>
  <si>
    <t>1q22</t>
  </si>
  <si>
    <t>2q31.2</t>
  </si>
  <si>
    <t>18q12.1</t>
  </si>
  <si>
    <t>12p11.21</t>
  </si>
  <si>
    <t> 3p25.1</t>
  </si>
  <si>
    <t>17q25.3</t>
  </si>
  <si>
    <t>Xq22.1</t>
  </si>
  <si>
    <t>გრძელი QT სინდრომი ტიპი 1 (AD); მოკლე QT სინდრომი ტიპი 2 (AD)</t>
  </si>
  <si>
    <t>გრძელი QT სინდრომი ტიპი 2 (AD); მოკლე QT სინდრომი ტიპი 1 (AD)</t>
  </si>
  <si>
    <t>გრძელი QT სინდრომი ტიპი 3 (AD); ბრუგადას სინდრომი (AD); დილატაციური კარდიომიოპათია (AD)</t>
  </si>
  <si>
    <t>გრძელი QT სინდრომი (AR); კატექოლამინერგული პოლიმორფული პარკუჭოვანი ტაქიკარდია (AR)</t>
  </si>
  <si>
    <t>კატექოლამინერგული პოლიმორფული პარკუჭოვანი ტაქიკარდია (AR)</t>
  </si>
  <si>
    <t>კატექოლამინერგული პოლიმორფული პარკუჭოვანი ტაქიკარდია (AD)</t>
  </si>
  <si>
    <t>ჰიპერტროფული კარდიომიოპათია (AD)</t>
  </si>
  <si>
    <t>დილატაციური კარდიომიოპათია (AD); მარჯვენა პარკუჭის არითმოგენული კარდიომიოპათია (AD)</t>
  </si>
  <si>
    <t>დილატაცაიური კარდიომიოპათია (AD)</t>
  </si>
  <si>
    <t>დილატაციური კარდიომიოპათია (მხოლოდ წარკვეთილი [truncating] ვარიანტი) (AD)</t>
  </si>
  <si>
    <t>მარჯვენა პარკუჭის არითმოგენული კარდიომიოპათია (AD)</t>
  </si>
  <si>
    <t>პომპეს დაავადება (AR)</t>
  </si>
  <si>
    <t>ფაბრის დაავადება (XL)</t>
  </si>
  <si>
    <t>AD - ავტოსომურ-დომინანტური;  AR - ავტოსომურ-რეცესიული;  XL - X ქრომოსომასთან შეჭიდული.</t>
  </si>
  <si>
    <t>გრძელი QT სინდრომი (Long QT syndrome - LQS)</t>
  </si>
  <si>
    <t>გრძელი QT სინდრომის დიაგნოსტიკის შვარცის კრიტერიუმები</t>
  </si>
  <si>
    <t>კრიტერიუმი</t>
  </si>
  <si>
    <t>ელექტროკარდიოგრაფიული მახასიათებლები (ზეგავლენის მქონე მედიკამენტების და დაავადებების გარეშე)</t>
  </si>
  <si>
    <t>≥480 მწმ</t>
  </si>
  <si>
    <t>* QTc</t>
  </si>
  <si>
    <t>ქულა</t>
  </si>
  <si>
    <t>460-479 მწმ</t>
  </si>
  <si>
    <t>450-459 (კაცი) მწმ</t>
  </si>
  <si>
    <t>* დატვირთვის სტრეს-ტესტიდან მე-4 წუთზე QTc ≥480 მწმ (QTc ითვლება ბაზეტის ფორმულით QT/SQR(RR))</t>
  </si>
  <si>
    <t>* Torsade de pointes</t>
  </si>
  <si>
    <t>* T-კბილის ალტერაცია</t>
  </si>
  <si>
    <t>* დაკბილული T-კბილი სამ განხრაში</t>
  </si>
  <si>
    <t xml:space="preserve">* ასაკის შესაბამის მეორე პერცენტილზე ნაკლები მოსვენების პულსი </t>
  </si>
  <si>
    <t>კლინიკური ანამნეზი</t>
  </si>
  <si>
    <t>სინკოპე</t>
  </si>
  <si>
    <t>სტრესული</t>
  </si>
  <si>
    <t>სტრესის გარეშე</t>
  </si>
  <si>
    <t>თანდაყოლილი სიყრუე</t>
  </si>
  <si>
    <t>ოჯახური ანამნეზი</t>
  </si>
  <si>
    <t>* ოჯახის წევრ(ებ)ი გრძელი QT სინდრომის დიაგნოზით</t>
  </si>
  <si>
    <t>* ოჯახის &lt;30 წლის ასაკის უახლოესი წევრ(ებ)ის უეცარი კარდიული სიკვდილი</t>
  </si>
  <si>
    <t xml:space="preserve">ინტერპრეტაცია: </t>
  </si>
  <si>
    <t>≤1 ქულა - LQTS-ის ნაკლები ალბათობა;</t>
  </si>
  <si>
    <t>1,5 - 3 ქულა - LQTS-ის საშუალო ალბათობა;</t>
  </si>
  <si>
    <t xml:space="preserve">≥3.5 ქულა - LQTS-ის მაღალი ალბათობა.  </t>
  </si>
  <si>
    <t>გრძელი QT სინდრომის (Long QT syndrome - LQS) რეკომენდაციები</t>
  </si>
  <si>
    <t>სპეციფიკური დაავადების შემთხვევაში რეკომენდებულია სპეციფიკური გენეტიკური ანალიზი:</t>
  </si>
  <si>
    <t xml:space="preserve">* CACNA1C გენზე პაცინტებში ტიმოთის სინდრომით (Timothy syndrome) </t>
  </si>
  <si>
    <t xml:space="preserve">* KCNJ2 გენზე პაცინტებში ანდრესენ-ტავილის სინდრომით (Andersen–Tawil syndrome) </t>
  </si>
  <si>
    <t>გრძელი QT სინდრომის მაღალი ალბათობის (შვარცის ქულა ≥3,5) შემთხვევაში რეკომენდებულია ანალიზი ასოცირებულ გენებზე (KCNQ1, KCNH2, SCN5A, CALM1, CALM2, და CALM3)</t>
  </si>
  <si>
    <t xml:space="preserve">CACNA1C და KCNE1 გენებზე ანალზი შესაძელებელია ჩატარდეს ყველა პაციენტთან, კარდიოლოგის მიერ LQTS დიაგნოზის მაღალი ალბათობით (შვარცის ქულა ≥3,5) დადგენის შემთხვევაში </t>
  </si>
  <si>
    <t xml:space="preserve">დაავადების გამომწვევი სპეციფიკური გენის იდენტიფიკაციის შემთხვევაში, რეკომენდებულია აღნიშნული კონკრეტული გენეტიკური ანალიზის წარმოება პაციენტის შესაბამის ნათესავებში </t>
  </si>
  <si>
    <t xml:space="preserve">პრედიქციული გენეტიკური ანალიზი უნდა ჩატარდეს ნათესაური კავშირის ბავშვებში, დაბადებისთანავე ანდა ნებისმიერ ასაკში </t>
  </si>
  <si>
    <t>გრძელი QT სინდრომის (Long QT syndrome - LQS) ფენოტიპებთან ასოცირებული გენები</t>
  </si>
  <si>
    <t xml:space="preserve">KCNQ1  </t>
  </si>
  <si>
    <t xml:space="preserve">CALM2 </t>
  </si>
  <si>
    <t xml:space="preserve">CALM3 </t>
  </si>
  <si>
    <t xml:space="preserve">TRDN </t>
  </si>
  <si>
    <t xml:space="preserve">KCNE1 
</t>
  </si>
  <si>
    <t xml:space="preserve">KCNE2 
</t>
  </si>
  <si>
    <t xml:space="preserve">KCNJ2 </t>
  </si>
  <si>
    <t>CACNA1C</t>
  </si>
  <si>
    <t xml:space="preserve">KCNH2 </t>
  </si>
  <si>
    <t xml:space="preserve">SCN5A </t>
  </si>
  <si>
    <t xml:space="preserve">CALM1 </t>
  </si>
  <si>
    <t xml:space="preserve">11p15.5 </t>
  </si>
  <si>
    <t xml:space="preserve">7q35-36 </t>
  </si>
  <si>
    <t xml:space="preserve">3p21-p24 </t>
  </si>
  <si>
    <t xml:space="preserve">14q32.11 </t>
  </si>
  <si>
    <t xml:space="preserve">2p21 </t>
  </si>
  <si>
    <t xml:space="preserve">19q13.32 </t>
  </si>
  <si>
    <t xml:space="preserve">21q22.1 </t>
  </si>
  <si>
    <t xml:space="preserve">17q23 </t>
  </si>
  <si>
    <t xml:space="preserve">12p13.3 </t>
  </si>
  <si>
    <t>ფენოტიპი-სინდრომი</t>
  </si>
  <si>
    <t>ცილა (ფუნქციური ეფექტი)</t>
  </si>
  <si>
    <t>LQTS</t>
  </si>
  <si>
    <t xml:space="preserve">L-ტიპის კალციუმის არხი (↑) </t>
  </si>
  <si>
    <t>რეცესიული LQTS</t>
  </si>
  <si>
    <t>LQTS, JLNS და შეძენილი LQTS (a-LQTS)</t>
  </si>
  <si>
    <t>a-LQTS</t>
  </si>
  <si>
    <t>ანდერსენ-ტავილის სინდრომი (ATS)</t>
  </si>
  <si>
    <t>ტიმოთის სინდრომი (TS), LQTS</t>
  </si>
  <si>
    <t>კი</t>
  </si>
  <si>
    <t>გრძელი QT სინდრომის (Long QT syndrome - LQS) გენეტიკური ტესტირების კლინიკური ალგორითმი</t>
  </si>
  <si>
    <t>შვარცის ქულა &gt;3.5</t>
  </si>
  <si>
    <t>კარდიული ფენოტიპის კომბინაცია თანდაყოლილ სიყრუესთან</t>
  </si>
  <si>
    <t>პერინატალური პრეზენტაცია, ფატალური არითმიები, სინდაქტილია, კოგნიტიური დარღვევები, აუტიმი, გულის თანდაყოლილი დეფექტები</t>
  </si>
  <si>
    <t>ტრანზიტული QT პროლონგაცია T კბილის ინვერსიით V1-V3/V5 განხრებში და ნერვულკუნთოვანი დარღვევებით</t>
  </si>
  <si>
    <t xml:space="preserve">კუნთოვანი მიოპათია (პერიოდული კუნთოვანი სისუსტე) და ჩონჩხის/სახის დისმორფულობა </t>
  </si>
  <si>
    <t>↓</t>
  </si>
  <si>
    <t>* KCNH2-ის შემთხვევაში რისკის შემცველია გამოღვიძება უეცარი ხმაურის  გამო და მშობიარობის შემდგომი პერიოდი. არ არის რეკომენდებული საძინებელში მობილური ტელეფონების და მაღვიძარას ქონა. შეიძლება გამოყენებულ იქნას მექსილეტინი. არსებობს გარკვეული მონაცემები ლუმაკაფტორის ან ივაკაფტორის ეფექტურობის თაობაზე</t>
  </si>
  <si>
    <t>შეძენილი LQTS &lt;40 წლის პაციენტებში, წამლით ინდუცირებული Torsades des pointes შემთხვევაში ან თუ მედიკამენტების გარეშე QTc &gt;440 მწმ (კაცი) და &gt;450 მწმ (ქალი),რეკომენდებულია მოლეკულური გენეტიკური სკრინინგი (KCNQ1, KCNH2, SCN5A, KCNE1, KCNE2)</t>
  </si>
  <si>
    <t>კატექოლამინერგული პოლიმორფული პარკუჭოვანი ტაქიკარდია  (Catecholaminergic  polymorphic ventricular tachycardia - CPVT)</t>
  </si>
  <si>
    <t>სიმპტომები</t>
  </si>
  <si>
    <t>* ვარჯიშთან/აქტივობასთან ასოცირებული აბორტირებული გულის გაჩერება/გულის უეცარი გაჩერება</t>
  </si>
  <si>
    <t>* ვარჯიშთან/აქტივობასთან ასოცირებული სინკოპე ან გენერალიზებული კრუნჩხვები</t>
  </si>
  <si>
    <t xml:space="preserve">ფიზიკური დატვირთვის ტესტი ან ჰოლტერის მონიტორი ფიზიკური დატვირთვის დროს (აუცილებელია ≥1 ცვლილების არსებობა) </t>
  </si>
  <si>
    <t>* ინდუცირებული პარკუჭოვანი ექსტრასისტოლური ბიგემინია ან ბიდირექციული კუპლეტები HR&gt;100/წთ</t>
  </si>
  <si>
    <t>* ინდუცირებული ბიდირექციული პარკუჭოვანი ტაქიკარდია HR&gt;100/წთ</t>
  </si>
  <si>
    <t>* ინდუცირებული პარკუჭოვანი ექსტრასისტოლია HR&gt;100/წთ</t>
  </si>
  <si>
    <t>ბაზისური QTc</t>
  </si>
  <si>
    <t>* QTc≤420 მწმ</t>
  </si>
  <si>
    <t>* 421&lt;QTc&lt;460 მწმ</t>
  </si>
  <si>
    <t>* QTc≥460 მწმ</t>
  </si>
  <si>
    <t>CPVT გენეტიკური ტესტი</t>
  </si>
  <si>
    <t>* დადებითი ACMG-რანგის პათოგენურ ვარიანტზე</t>
  </si>
  <si>
    <t>* დადებითი ACMG-რანგის მსგავს პათოგენურ ვარიანტზე</t>
  </si>
  <si>
    <t>* დადებითი გაურკევეველი მნიშვნელობის ვარიანტზე</t>
  </si>
  <si>
    <t>* უარყოფითი გენეტიკური (RYR2, CASQ2, TRDN, CALM1-3) ტესტი</t>
  </si>
  <si>
    <t>ჰოლტერი</t>
  </si>
  <si>
    <t>* ამბულატორიული პარკუჭოვანი ექტოპია (ტოტალური შეკუმშვების &gt;2%)</t>
  </si>
  <si>
    <t>იმიჯინგი (ტრანსთორაკალური ექოკარდიოგრამა ან კარდიო MRT/CT)</t>
  </si>
  <si>
    <t>* გულის იშემიური ან სტრუქტურული დაავადების მტკიცებულება</t>
  </si>
  <si>
    <t>ასაკი</t>
  </si>
  <si>
    <t>* ≥50 წელი პირველი ეპიზოდის განვითარების მომენტისთვის</t>
  </si>
  <si>
    <t>* პირველი რიგის ნათესავი დადასტურებული CPVT-ით</t>
  </si>
  <si>
    <t>* ≤45 წლის ასაკის პირველი/მეორე რიგის ნათესავში საეჭვო, აუტოფსიით ნეგატიური, გულის უეცარი გაჩერება</t>
  </si>
  <si>
    <t>* ≤45 წლის ასაკის პირველი/მეორე რიგის ნათესავში აუხსნელი, აუტოფსიით ნეგატიური, გულის უეცარი გაჩერება</t>
  </si>
  <si>
    <t xml:space="preserve">3.5–12 ქულა: CPVT-ის მაღალი პრეტესტური მოსალოდნელობა (განსაზღვრული/სავარაუდო CPVT ≥90% ალბათობით); </t>
  </si>
  <si>
    <t xml:space="preserve">≤0 ქულა: CPVT-ის მტკიცებულების არარსებობა; </t>
  </si>
  <si>
    <t>ნულოვანი ქულა: განუსაზღვრელი</t>
  </si>
  <si>
    <t xml:space="preserve">0.5–1.5 ქულა: CPVT-ის დაბალი პრეტესტური მოსალოდნელობა (არადიაგნოსტიკური); </t>
  </si>
  <si>
    <t>ჯამური ქულა:</t>
  </si>
  <si>
    <t xml:space="preserve">2–3 ქულა: CPVT-ის შუალედური პრეტესტური მოსალოდნელობა (სავარაუდო CPVT, ≈50% ალბათობით); </t>
  </si>
  <si>
    <t>კატექოლამინერგული პოლიმორფული პარკუჭოვანი ტაქიკარდიის (CPVT) რეკომენდაციები</t>
  </si>
  <si>
    <t>ფენოტიპურად CPVT-დადებით პაციენტებში, რომელთაც არ უვლინდებათ CPVT-ასოცირებული გენები, შესაძლებელია ჩატარდეს გენეტიკური ტესტირება CPVT-ფენოკოპიების გამომწვევი გენების (KCNJ2, SCN5A და PKP2 ) პათოგენურ ვარიანტებზე</t>
  </si>
  <si>
    <t>ნებისმიერ პაციენტთან, რომელიც აკმაყოფილებს CPVT-ის დიაგნოსტიკურ კრიტერიუმებს, რეკომენდებულია მოლეკულური გენეტიკური ანალიზი CPVT-ასოცირებულ გენებზე (RYR2, CASQ2, CALM1-3, TRDN და TECRL)</t>
  </si>
  <si>
    <t>დაავადების გამომწვევი ვარიანტის იდენტიფიკაციის შემთხვევაში ვარიანტ-სპეციფიკური გენეტიკური ანალიზის ჩატარება რეკომენდებულია პაციენტის ოჯახის წევრებსა და შესაბამის ნათესავებში</t>
  </si>
  <si>
    <t>ფენოტიპურად CPVT-ის შუალედური პრეტესტური მოსალოდნელობის (≥2 და &lt;3) შემთხვევაში რეკომენდებულია მოლეკულური გენეტიკური ანალიზი CPVT-ასოცირებულ გენებზე (RYR2, CASQ2, CALM1-3, TRDN და TECRL)</t>
  </si>
  <si>
    <t>დაავადების გამომწვევი ვარიანტის იდენტიფიკაციის შემთხვევაში პრედიქციული გენეტიკური ტესტირება რეკომენდებულია ნათესაურ კავშირში მყოფ ბავშვ(ებ)ის დაბადებიდან.</t>
  </si>
  <si>
    <t>კატექოლამინერგული პოლიმორფული პარკუჭოვანი ტაქიკარდიის (CPVT) ფენოტიპებთან ასოცირებული გენები</t>
  </si>
  <si>
    <t xml:space="preserve">RyR2 </t>
  </si>
  <si>
    <t xml:space="preserve">CASQ2  </t>
  </si>
  <si>
    <t xml:space="preserve">CASQ2 </t>
  </si>
  <si>
    <t xml:space="preserve">CALM1–3 </t>
  </si>
  <si>
    <t xml:space="preserve">1p13.1  </t>
  </si>
  <si>
    <t>14q32.11, 2p21, 19q13.32</t>
  </si>
  <si>
    <t xml:space="preserve">4q13.1 </t>
  </si>
  <si>
    <t xml:space="preserve">6q22.31  </t>
  </si>
  <si>
    <t xml:space="preserve">17q24.3  </t>
  </si>
  <si>
    <t>CPVT/აუტოსომურ-დომინანტური</t>
  </si>
  <si>
    <t>CPVT/აუტოსომურ-რეცესიული</t>
  </si>
  <si>
    <t>Ca-ის დარღვეული ჰომეოსტაზი, კავშირი ცხიმოვანი მჟავების ანდა ლიპიდური მეტაბოლიზმის დარღვევასთან</t>
  </si>
  <si>
    <t>RyR2 (↑), Ca-ის არაადეკვატური გამოთავისუფლება</t>
  </si>
  <si>
    <t>Ca-ის არაადეკვატური გამოთავისუფლება</t>
  </si>
  <si>
    <t>TECRL*</t>
  </si>
  <si>
    <t xml:space="preserve">TRDN* </t>
  </si>
  <si>
    <t>* შეიძლება გამოიწვიონ CPVT-LQTS გადაფარვის ფენოტიპი, QTc-ის ზომიერი პროლონგაციით და ადრენერგულად ტრიგერირებული პარკუჭოვანი არითმიით</t>
  </si>
  <si>
    <t>ბრუგადას სინდრომი (Brugada syndrome - BrS)</t>
  </si>
  <si>
    <t>კატექოლამინერგული პოლიმორფული პარკუჭოვანი ტაქიკარდიის სადიაგნოსტიკო კრიტერიუმები</t>
  </si>
  <si>
    <t>ბრუგადას სინდრომის შანხაის მოდიფიცირებული სადიაგნოსტიკო კრიტერიუმები</t>
  </si>
  <si>
    <t xml:space="preserve">* სპონტანური ბრუგადა 1 ტიპის ეკგ პატერნი ნომინალურ ან მაღალ (მე-2 ან მე-3 ნეკნთაშორის სივცეში) განხრებში </t>
  </si>
  <si>
    <t>* ჰიპერთერმიით ინდუცირებული ბრუგადა 1 ტიპის ეკგ პატერნი ნომინალურ ან მაღალ განხრებში</t>
  </si>
  <si>
    <t>* ნატრიუმის არხის ბლოკერებით ინდუცირებული ბრუგადა 1 ტიპის ეკგ პატერნი ნომინალურ ან მაღალ განხრებში</t>
  </si>
  <si>
    <t>I. ელექტროკარდიოგრამა (დიაგნოზისთვის აუცილებელია სულ მცირე 1 კრიტერიუმი მაინც). კატეგორიას ენიჭება მხოლოდ ერთი, უმაღლესი ქულა</t>
  </si>
  <si>
    <t>II. კლინიკური ანამნეზი. კატეგორიას ენიჭება მხოლოდ ერთი, უმაღლესი ქულა</t>
  </si>
  <si>
    <t>* აუხსნელი გულის გაჩერება ან დოკუმენტირებული პარკუჭების ფიბრილაცია/პოლიმორფ. პარკუჭოვანი ტაქიკარდია</t>
  </si>
  <si>
    <t>III. ოჯახური ანამნეზი (პირველი და მეორე რიგის ნათესავები). კატეგორიას ენიჭება მხოლოდ ერთი, უმაღლესი ქულა</t>
  </si>
  <si>
    <t>IV. გენეტიკური ტესტის შედეგები</t>
  </si>
  <si>
    <t xml:space="preserve">&lt;2 ქულა: არადიაგნოსტიკურო მაჩვენებელი; </t>
  </si>
  <si>
    <t>2-3 ქულა: შესაძლოა ბრუგადას სიდნრომის არსებობა;</t>
  </si>
  <si>
    <t>&gt;3.5: სავარაუდო/დადასტურებული ბრუგადას სინდრომი.</t>
  </si>
  <si>
    <t>ბრუგადას სინდრომის (BrS) რეკომენდაციები</t>
  </si>
  <si>
    <t>რეკომენდებულია გენეტიკური ტესტირება SCN5A გენის სექვენირებით, სტანდარტულ ან მაღალ პრეკორდიულ განხრებში (i) სპონტანური ან (ii) ნატრიუმის არხების ბლოკადით გამოწვეული I ტიპის ეკგ ცვლილებებით და დამახასიათებელი კლინიკური გამოვლინებებით ან ოჯახური ანამნეზით.</t>
  </si>
  <si>
    <t>ბრუგადას სინდრომის იდენტიფიცირების შემდეგ ვარიანტსპეციფიკური გენეტიკური ტესტირება რეკომენდებულია პაციენტის ოჯახის წევრებსა და შესაბამის ნათესავებში</t>
  </si>
  <si>
    <t>ბრუგადას სინდრომთან (BrS) ასოცირებული გენი</t>
  </si>
  <si>
    <t>BrS/ავტოსომურ დომინანტური</t>
  </si>
  <si>
    <t>ბრუგადას სინდრომის გენეტიკური ტესტირების და ოჯახური სკრინინგის ალგორითმი</t>
  </si>
  <si>
    <t xml:space="preserve">ინდექს შემთხვევა I ტიპის ბრუგადას სინდრომისთვის დამახასიათებელი სპონტანური ან ნატრიუმის არხის ბლოკერით ინდუცირებული ელექტროკარდიოგრაფიული ცვლილებებით, დამახასიათებელი სიმპტომების ან ოჯახური ანამნეზის თანხლებით </t>
  </si>
  <si>
    <t>პათოგენური SCN5A ვარიანტის იდენტიფიცირება არ ნიშნავს პროფილაქტიკური ICD იმპლანტაციის აუცილებლობას, თუმცა მოითხოვს აგრესიულ თერაპიას კლინიკური რისკის ისეთი მარკერის არსებობისას, როგორიცაა არითმული სინკოპე. იმპლანტირებადი მოწყობილობის შერჩევისას, ბაზისური ელექტროკარდიოგრამის და არითმიის დოკუმენტაციის გარდა, გათვალისწინებულ უნდა იქნას SCN5A პათოგენური ვარიანტის ტიპიც</t>
  </si>
  <si>
    <t>გულის გამტარებლობის (პროგრესირებადი) დაავადება ((Progressive) cardiac conduction disease - CCD)</t>
  </si>
  <si>
    <t>გულის გამტარებლობის (პროგრესირებადი) დაავადების (CCD) რეკომენდაციები</t>
  </si>
  <si>
    <t xml:space="preserve">მიზანმიმართული გენეტიკური ტესტირება საჭიროა ინდექს პაციენტთან, გულის გამტარებლობის იზოლირებული დაავადებით (CCD/PCCD) ან თანმხლები გულის სტრუქტურული დაავადებით, ან ადრეულ ასაკში დიაგნოსტირებული ექსტრაკარდიული დაავადებით, ან ლამინოპათიაზე ეჭვით, განსაკუთრებით პოზიტიური CCD/PCCD ოჯახური ანამნეზის შემთხვევაში. </t>
  </si>
  <si>
    <t>დაავადების განმაპირობებელი ვარიანტის იდენტიფიკაციის შემთხვევაში რეკომენდებულია ვარიანტ-სპეციფიკური გენეტიკური ანალიზი ოჯახის წევრებსა და შესაბამის ნათესავებში.</t>
  </si>
  <si>
    <t>* გულის გამტარებლობის პროგრესირებადი დაავადება</t>
  </si>
  <si>
    <t xml:space="preserve">* გულის გამტარებლობის (პროგრესირებადი) დაავადება არის ასაკდამოკიდებული, პროგრესირებადი ჰეტეროგენული პათოლოგია, რომელსაც ახასიათებს ავ კვანძსა და პურკინიეს ბოჭკოებში იმპულსის გატარების დარღვევა </t>
  </si>
  <si>
    <t>* სინუსის კვანძის მძიმე დაზიანების ან სრული ავ ბლოკის შემთხვევაში შესაძლებელია სინკოპე ანდა გულის გაჩერება</t>
  </si>
  <si>
    <t xml:space="preserve">* გამტარებლობის შეძენილი (არაგენეტიკური) დარღვევის მიზეზი შეიძლება გახდეს ფიბროზული დეგენრაცია, იშემია, ინფილტრაციული პროცესები (მაგ. სარკოიდოზი), საქრვლის კალციფიკაცია, სიმსივნეები ან ფარისებრი ჯიკრვლის დისფუნქცია. სარკოიდოზის სკრინინგი აუცილებელია &lt;60 წლის ინდივიდებში, აუხსნელი მეორე ხარისხის (მობიც II) ან მესამე ხარისიხის ავ ბლოკის შემთხვევაში  </t>
  </si>
  <si>
    <t>გულის გამტარებლობის დაავადებასთან (CCD) ასოცირებული გენები</t>
  </si>
  <si>
    <t>სინუსის კვანძის იზოლირებული დისფუნქციის გენები</t>
  </si>
  <si>
    <t>BrS1, სინუსის კვანძის დისფუნქცია (SND), წინაგულის უმოქმედობა (Atrial standstill, ASS), QT-პროლონგაციის სინდრომი (LQT3)</t>
  </si>
  <si>
    <t xml:space="preserve">TRPM4 </t>
  </si>
  <si>
    <t>19q13.33</t>
  </si>
  <si>
    <t>გარდამავალი რეცეპტორული პოტენციალის მელასტატინ 4 არხის ფუნქციის გაძლიერება</t>
  </si>
  <si>
    <t>CCD/PCCD-ით მიმდინარე სინდრომული პათოლოგიების გენები</t>
  </si>
  <si>
    <t xml:space="preserve">LMNA </t>
  </si>
  <si>
    <t xml:space="preserve">1q22 </t>
  </si>
  <si>
    <t xml:space="preserve">დილატაციური კარდიომიოპათია (CMD1A), წინაგულების ფიბრილაცია, სინუსის კვანძის დისფუნქცია (SND) (ემერი-დრეიფუსის კუნთოვანი დისტროფია 2/3, თანდაყოლილი კუნთოვანი დისტროფია, კიდური-სარტყლის მიოპათია, ტიპი 2 ოჯახური ლიპოდისტროფია, ჰაჩინსონ-გილფორდის პროგერია და სხვ. </t>
  </si>
  <si>
    <t>ლამინ A/C</t>
  </si>
  <si>
    <t xml:space="preserve">DES </t>
  </si>
  <si>
    <t xml:space="preserve">2q35 </t>
  </si>
  <si>
    <t>დილატაციური კარდიომიოპათია (CMD1I), არითმოგენული კარდიომიოპათია (ACM), მიოფიბრილური მიოპათია (MFM1)</t>
  </si>
  <si>
    <t>დესმინი</t>
  </si>
  <si>
    <t>DMD</t>
  </si>
  <si>
    <t xml:space="preserve">Xp21.2-p21.1 </t>
  </si>
  <si>
    <t>დსიტროფინი</t>
  </si>
  <si>
    <t>დილატაციური კარდიომიოპათია (CMD3B), კუნთოვანი დისტროფია (ბეკერის ან დუშენეს ტიპის)</t>
  </si>
  <si>
    <t xml:space="preserve">DMPK </t>
  </si>
  <si>
    <t>დილატაციური კარდიომიოპათია (DCM), მიოტონური დისტროფია (DM1)</t>
  </si>
  <si>
    <t>მიოტონური დისტროფიის პროტეინკინაზა</t>
  </si>
  <si>
    <t xml:space="preserve">EMD </t>
  </si>
  <si>
    <t xml:space="preserve">Xq28 </t>
  </si>
  <si>
    <t>დილატაციური კარდიომიოპათია (DCM), მარცხენა პარკუჭის არაკომპაქტური კარდიომიოპათია (LVNC), სინუსის კვანძის დისფუნქცია (SND), ემერი-დრეიფუსის კუნთოვანი დისტროფია (EMD)</t>
  </si>
  <si>
    <t>ემერინი</t>
  </si>
  <si>
    <t xml:space="preserve">LAMP2 </t>
  </si>
  <si>
    <t>ლიზოსომასთან ასოცირებული მემბრანული ცილა 2</t>
  </si>
  <si>
    <t xml:space="preserve">Xq24 </t>
  </si>
  <si>
    <t>ჰიპერტროფული კარდიომიოპათია (HCM), დილატაციური კარდიომიოპათია (DCM), მარცხენა პარკუჭის არაკომპაქტური კარდიომიოპათია (LVNC), დანონის დაავადება (გლიკოგენის დაგროვების დაავადება), ჩონჩხის კუნთების ჩართულობა, მენტალური განვითარების შეყოვნება</t>
  </si>
  <si>
    <t xml:space="preserve">ZNF9 </t>
  </si>
  <si>
    <t xml:space="preserve">3q21.3 </t>
  </si>
  <si>
    <t>დილატაციური კარდიომიოპათია, მიოტონური დისტროფია (MD2)</t>
  </si>
  <si>
    <t>თუთიის თითის ცილა 9 (CZNP)</t>
  </si>
  <si>
    <t xml:space="preserve">GLA </t>
  </si>
  <si>
    <t xml:space="preserve">Xq22.1 </t>
  </si>
  <si>
    <t xml:space="preserve">გალაქტოზიდაზა a </t>
  </si>
  <si>
    <t>ფაბრის დაავადება (ჰიპერტროფული კარდიომიოპათია, რესტრიქციული კარდიომიოოპათია, აკრალური პარესთეზია, პოლინეიროპათია, თირკმლების უკმარისობა, ანგიოკერატომა, ანჰიდროზი, cornea verticillata და ა.შ.)</t>
  </si>
  <si>
    <t xml:space="preserve">PRKAG2 </t>
  </si>
  <si>
    <t xml:space="preserve">7q36.1 </t>
  </si>
  <si>
    <t xml:space="preserve">გულის პრეეგზიტაცია (WPW), მარცხენა პარკუჭის ჰიპერტროფია/ჰიპერტროფული კარდიომიოპათია </t>
  </si>
  <si>
    <t>AMP-აქტივირებული პროტეინკინაზას გამა-2 სუბერთეული</t>
  </si>
  <si>
    <t xml:space="preserve">TNNI3K </t>
  </si>
  <si>
    <t xml:space="preserve">1p31.1 </t>
  </si>
  <si>
    <t>დილატაციური კარდიომიოპათია, წინაგულების ფიბრილაცია</t>
  </si>
  <si>
    <t>ტროპონინ I-ინტერაქციული MAP-კინაზა</t>
  </si>
  <si>
    <t xml:space="preserve">NKX2-5 </t>
  </si>
  <si>
    <t xml:space="preserve">5q35.1 </t>
  </si>
  <si>
    <t>ტრანსკრიპციის ფაქტორი Nkx2.5</t>
  </si>
  <si>
    <t>წინაგულთაშორისი ძგიდის დეფექტი (ASD7) (პარკუჭთაშორისი ძგიდის დეფექტი (VSD), ფალოს ტეტრადა (TOF))</t>
  </si>
  <si>
    <t xml:space="preserve">GJC1 </t>
  </si>
  <si>
    <t xml:space="preserve">17q21.31 </t>
  </si>
  <si>
    <t>ძვლის მალფორმაცია (ბრაქიცეფალური პატერნი, თითების დეფორმაცია, დენტალური დისპლაზია)</t>
  </si>
  <si>
    <t>კონექსინი 45</t>
  </si>
  <si>
    <t xml:space="preserve">TBX5 </t>
  </si>
  <si>
    <t xml:space="preserve">12q24.21 </t>
  </si>
  <si>
    <t>ტრანსკრიპციის ფაქტორი TBX5</t>
  </si>
  <si>
    <t>ჰოლტ-ორამის სინდრომი (HOS, ხელ-გულის სინდრომი): წინაგულთაშორისი ძგიდის დეფექტი, ხელისა და კიდურების მალფორმაცია (მაგ, სამფალანგიანი ცერი), გულის სხვა თანდაყოლილი დაავადებები)</t>
  </si>
  <si>
    <t xml:space="preserve">MYL4 </t>
  </si>
  <si>
    <t xml:space="preserve">17q21.32 </t>
  </si>
  <si>
    <t>წინაგულოვან-სპეციფიკური მიოზინის მსუბუქი ჯაჭვები</t>
  </si>
  <si>
    <t>წინაგულების ფიბრილაცია/გამტარებლობის დარღვევები</t>
  </si>
  <si>
    <t xml:space="preserve">mtDNA </t>
  </si>
  <si>
    <t>მიტოქონდრიული დნმ</t>
  </si>
  <si>
    <t>კერენს-სერის სინდრომი (Kearns-Sayre syndrome) ანუ KSS: პტოზი, პროგრესული გარეთა ოფთალმოპლეგია, ატაქსია, პიგმენტური რეტინიტი; ქრონიკული პროგრესული გარეთა ოფთალმოპლეგია (CPEO), პტოზი</t>
  </si>
  <si>
    <t>37 მიტოქონდრიული გენი</t>
  </si>
  <si>
    <t>მოკლე QT სინდრომი (Short QT syndrome- SQTS)</t>
  </si>
  <si>
    <t>მოკლე QT სინდრომის (Short QT syndrome - SQTS) რეკომენდაციები</t>
  </si>
  <si>
    <t>მოკლე QT სინდრომთან (Short QT syndrome - SQTS) ასოცირებული გენები</t>
  </si>
  <si>
    <t>SQTS/AD</t>
  </si>
  <si>
    <t xml:space="preserve">KCNQ1 </t>
  </si>
  <si>
    <t xml:space="preserve">SLC4A3 </t>
  </si>
  <si>
    <t>მოკლე QT სინდრომის სადიაგნოსტიკო ქულები</t>
  </si>
  <si>
    <t>ელექტროკარდიოგრამა (ჩაწერილ უნდა იქნას QT სეგმენტის მამოდიფიცირებელი ფაქტორების გარეშე)</t>
  </si>
  <si>
    <t>QTc</t>
  </si>
  <si>
    <t>&lt;370ms</t>
  </si>
  <si>
    <t>&lt;350ms</t>
  </si>
  <si>
    <t>&lt;330ms</t>
  </si>
  <si>
    <t>J-წერტილი-T-პიკი ინტერვალი &lt;120 მწმ</t>
  </si>
  <si>
    <t>გულის უეცარი გაჩერება</t>
  </si>
  <si>
    <t>დოკუმენტირებული პოლიმორფული VT ან VF</t>
  </si>
  <si>
    <t>გაურკვეველი სინკოპე</t>
  </si>
  <si>
    <t>წინაგულების ფიბრილაცია</t>
  </si>
  <si>
    <t>პირველი ან მეორე რიგის ნათესავი მოკლე QT სინდრომის მაღალი ალბათობით</t>
  </si>
  <si>
    <t>პირველი ან მეორე რიგის ნათესავი აუტოფსიურად ნეგატიური უეცარი კარდიული სიკვდილი</t>
  </si>
  <si>
    <t>ახალშობილის უეცარი სიკვდილის სინდრომი</t>
  </si>
  <si>
    <t>გენოტიპი</t>
  </si>
  <si>
    <t>პოზიტიური გენოტიპი</t>
  </si>
  <si>
    <t>გაურკვეველი მნიშვნელობის მუტაცია საეჭვო გენში</t>
  </si>
  <si>
    <t>SQTS ქულა</t>
  </si>
  <si>
    <t>ეფექტი, სინდრომი</t>
  </si>
  <si>
    <t>მოკლე QT სინდრომის დადებითი დიაგნოსტიკური კრიტერიუმების შემთხვევაში, რეკომენდებულია მოლეკულური გენეტიკური ანალიზი (KCNH2, KCNQ1)</t>
  </si>
  <si>
    <t>KCNJ2 და SLC4A3 გენებზე ანალიზი უნდა ჩატარდეს ყველა ინდექს-პაციენტთან, რომელთანაც არსებობს მოკლე QT სინდრომის მაღალი ალბათობა.</t>
  </si>
  <si>
    <t xml:space="preserve">ბავშვებში პრედიქტიული გენეტიკური ტესტირება რეკომენდებულია დაბადებიდან ნებისმიერ ასაკში. </t>
  </si>
  <si>
    <t xml:space="preserve">ბავშვებში პრედიქტიული გენეტიკური ტესტირება რეკომენდებულია დაბადებიდან ნებისმიერ ასაკში </t>
  </si>
  <si>
    <t>მოკლე QT სინდრომის (Short QT syndrome - SQTS) გენეტიკური ტესტირების ალგორითმი</t>
  </si>
  <si>
    <t>გენეტიკური ანალიზის შედეგი</t>
  </si>
  <si>
    <t>KCNQ1, KCNH2</t>
  </si>
  <si>
    <t>KCNJ2, SLC4A3</t>
  </si>
  <si>
    <t>SLC22A5</t>
  </si>
  <si>
    <t>წინაგულების ფიბრილაცია (AF)</t>
  </si>
  <si>
    <t>წინაგულების ფიბრილაციის რეკომენდაციები</t>
  </si>
  <si>
    <t>წინაგულების ფიბრილაციასთან ასოცირებული გენები</t>
  </si>
  <si>
    <t>ყველა ინდექს პაციენტთან, წინაგულების ფიბრილაციის ოჯახური (&lt;60 წლის ასაკში) დიაგნოზით, რეკომენდებულუა გენეტიკური ანალიზი შემდეგ გენებზე: SCN5A, KCNQ1, MYL4 და წაკვეთილი TTN</t>
  </si>
  <si>
    <t xml:space="preserve">SCN5A  </t>
  </si>
  <si>
    <t xml:space="preserve">KCNH2  </t>
  </si>
  <si>
    <t xml:space="preserve">TBX5  </t>
  </si>
  <si>
    <t xml:space="preserve">GJA5 </t>
  </si>
  <si>
    <t xml:space="preserve">TTN </t>
  </si>
  <si>
    <t xml:space="preserve">KCN5A </t>
  </si>
  <si>
    <t xml:space="preserve">3p22.2 </t>
  </si>
  <si>
    <t xml:space="preserve">1q21.1 </t>
  </si>
  <si>
    <t xml:space="preserve">2q31.2 </t>
  </si>
  <si>
    <t xml:space="preserve">12p13.32 </t>
  </si>
  <si>
    <t xml:space="preserve">AFib/SQTS </t>
  </si>
  <si>
    <t xml:space="preserve">AFib/DCM </t>
  </si>
  <si>
    <t xml:space="preserve">AFib </t>
  </si>
  <si>
    <t>AFib/გამტარებლობის დაავადება</t>
  </si>
  <si>
    <t>AFib/ჰოლტ-ორამის სინდრომი</t>
  </si>
  <si>
    <t>AFib/უმოქმედი წინაგული</t>
  </si>
  <si>
    <t>T-ბოქს ტრანსრიპციის ფაქტორი 5</t>
  </si>
  <si>
    <t>კონექსინ 40-ის ფუნქციის დაქვეითება</t>
  </si>
  <si>
    <t>წინაგულოვან-სპეციფიკური მიოზინის მუბუქი ჯაჭვი</t>
  </si>
  <si>
    <t>ტიტინი</t>
  </si>
  <si>
    <t>AFib</t>
  </si>
  <si>
    <t>კონექსინ 45-ის ფუქნციის დაქვეითება</t>
  </si>
  <si>
    <t xml:space="preserve">NPPA </t>
  </si>
  <si>
    <t xml:space="preserve">1p36.22 </t>
  </si>
  <si>
    <t>წინაგულოვანი ნატრიურეზული პროტეინი (ANP), ANP რეცეპტორთან ურთიერთქმედების გაქრობა</t>
  </si>
  <si>
    <t xml:space="preserve">AFib, გამტარებლობის დაავადება, დილატაციური კარდიომიოპათია, (ემერი-დრეიფუსის კუნთოვანი დისტროფია 2/3, თანდაყოლილი კუნთოვანი დისტროფია, კიდური-სარტყლის მიოპათია, ტიპი 2 ოჯახური ლიპოდისტროფია, ჰატჩინსონ-გილფორდის პროგერია და სხვ.) </t>
  </si>
  <si>
    <t>სინუსის კვანძის დაავადება (SND)</t>
  </si>
  <si>
    <t>სინუსის კვანძის დაავადების (SND) რეკომენდაციები</t>
  </si>
  <si>
    <t>სინუსის კვანძის დაავადებასთან (SND) ასოცირებული გენები</t>
  </si>
  <si>
    <t>AFib: წინაგულების ფიბრილაცია;  SQTS: მოკლე QT სინდრომი;  DCM: დილატაციური კადიომიოპათია.</t>
  </si>
  <si>
    <t>ყველა ინდექს პაციენტთან, ოჯახური ან იზოლირებული სინუსის კვანძის დაავადების (SND) დიაგნოზით ან SND-თი და თანმხლები წინაგულების ფიბრილაციით, გულის გამტარებლობის დაავადებით (CCD), გულის სტრუქტურული დაავადებით ან SND-თი და ექსტრაკარდიული დაავადებით (სინდრომული ფორმები), რეკომენდებულია გენეტიკური ანალიზი, განსაკუთრებით პოზიტიური ოჯახური ანამნეზით.</t>
  </si>
  <si>
    <t>სინუსის კვანძის იზოლირებული დაავადების გენები</t>
  </si>
  <si>
    <t xml:space="preserve">SCN5A   </t>
  </si>
  <si>
    <t>BrS1, SND, ASS, LQT3</t>
  </si>
  <si>
    <t xml:space="preserve">HCN4 </t>
  </si>
  <si>
    <t xml:space="preserve">15q24.1 </t>
  </si>
  <si>
    <t>ოჯახური SND, ST, მარცხენა პარკუჭის არაკომპაქტურობა</t>
  </si>
  <si>
    <t xml:space="preserve">GNB2 </t>
  </si>
  <si>
    <t xml:space="preserve">7q22.1 </t>
  </si>
  <si>
    <t>ოჯახური SND</t>
  </si>
  <si>
    <t xml:space="preserve">11p15.4 </t>
  </si>
  <si>
    <t>SQTS, [LQT1], AFib, SND</t>
  </si>
  <si>
    <t xml:space="preserve">KCNJ5 </t>
  </si>
  <si>
    <t xml:space="preserve">11q24.3 </t>
  </si>
  <si>
    <t xml:space="preserve">RYR2 </t>
  </si>
  <si>
    <t>CPVT, SND</t>
  </si>
  <si>
    <t>რიანოდინის რეცეპტორი 2-ის ფუნქციის გაძლიერება</t>
  </si>
  <si>
    <t>სინუსის კვანძის დაავადებით მიმდინარე სინდრომების გენეტიკური ანალიზი</t>
  </si>
  <si>
    <t>DCM (CMD1A), Afib (ემერი-დრეიფუსის კუნთოვანი დისტროფია 2/3, თანდაყოლილი კუნთოვანი დისტროფია, კიდური-სარტყლის მიოპათია, ტიპი 2 ოჯახური ლიპოდისტროფია, ჰატჩინსონ-გილფორდის პროგერია და სხვ.</t>
  </si>
  <si>
    <t xml:space="preserve">CACNA1D </t>
  </si>
  <si>
    <t xml:space="preserve">3p21.1 </t>
  </si>
  <si>
    <t>შიდა ყურის სიყრუე (ნეიროანვითარების დარღვევები, აუტიზმის სპექტრის დარღვევები ეპილეფსიით, პირველადი ალდოსტერონიზმი)</t>
  </si>
  <si>
    <t>L-ტიპის კალციუმის ძაბვით მართვადი არხის სუვერთეული ალფა 1-D (Cav1.3)</t>
  </si>
  <si>
    <t xml:space="preserve">GNB5 </t>
  </si>
  <si>
    <t xml:space="preserve">15q21.2 </t>
  </si>
  <si>
    <t>განვითარების დარღვევები, მეტყველების დეფექტი, მძიმე ჰიპოტონია, პათოლოგიური გასტრო-ეზოფაგური რეფლუქსი, რეტინის დაავადება</t>
  </si>
  <si>
    <t>G-პროტეინის სუბერთეული 5 (G-პროტეინის სასიგნალო აქტივობის ინჰიბიცია)</t>
  </si>
  <si>
    <t xml:space="preserve">SGOL1 </t>
  </si>
  <si>
    <t xml:space="preserve">3p24.3 </t>
  </si>
  <si>
    <t>CAID სინდრომი: კოჰეზინოპათია ქრონიკული წინაგულოვანი და ინტერსტიციული დისრითმიით</t>
  </si>
  <si>
    <t>ქრომოსომული სეგრეგაციის ბირთვის ცილა</t>
  </si>
  <si>
    <t>DCM, LVNC, AFib, ემერი-დრეიფუსის კუნთოვანი დისტროფია</t>
  </si>
  <si>
    <t xml:space="preserve">ASS: უმოქმედო წინაგულის სინდრომი; AFib: წინაგულების ფიბრილაცია; ASD: წინაგულთაშორისიძგიდის დეფექტი; BrS: ბრუგადას სინდრომი; CPVT: კატექოლამინერგული პოლიმორფული პარკუჭოვანი ტაქიკარდია; DCM: დილატაციური კარდიომიოპათია; LQT: QT გახანგრძლივება; LVNC: მარცხენა პარკუჭის არაკომპაქტური კარდიომიოპათია; SND: სინუსის კვანძის დისფუნქცია; ST: სინუსური ტაქიკარდია. </t>
  </si>
  <si>
    <t>ადრეული რეპოლარიზაციის სინდრომი (ERS)</t>
  </si>
  <si>
    <t>ადრეული რეპოლარიზაციის სინდრომის (ERS) რეკომენდაციები</t>
  </si>
  <si>
    <t>ადრეული რეპოლარიზაციის სინდრომთან (ERS) ასოცირებული გენები</t>
  </si>
  <si>
    <t>გულის აუხსნელი გაჩერების წარმატებით აღდგენის შემდგომ დადგენილი ადრეული რეპოლარიზაციის დიაგნოზის შემთვევაში რეკომენდებულია მოლეკულური გენეტიკური ანალიზი.</t>
  </si>
  <si>
    <t xml:space="preserve">უსიმპტომო პაციენტებიში, მხოლოდ ადრეული რეპოლარიზაციის ელექტროკარდიოგრაფიული ნიშნების შემთხვევაში, არ არის აუცილებელი მოლეკულური გენეტიკური ანალიზი </t>
  </si>
  <si>
    <t>BrS/AD</t>
  </si>
  <si>
    <t xml:space="preserve">KCND3 </t>
  </si>
  <si>
    <t>ABCC9</t>
  </si>
  <si>
    <t>გარეთ მიმართული ტრანზიტული ნაკადის გაძლიერება (ITo)</t>
  </si>
  <si>
    <t>12p13.3</t>
  </si>
  <si>
    <t>CACNA2D1</t>
  </si>
  <si>
    <t>7q21.11</t>
  </si>
  <si>
    <t>BrS</t>
  </si>
  <si>
    <t>CACNB2</t>
  </si>
  <si>
    <t>10p12.31-33</t>
  </si>
  <si>
    <t>KCNJ8</t>
  </si>
  <si>
    <t>12p12.1</t>
  </si>
  <si>
    <t>SCN10A</t>
  </si>
  <si>
    <t>ჰიპერტროფიული კარდიომიოპათია (HCM)</t>
  </si>
  <si>
    <t>ჰიპერტროფიული კარდიომიოპათიის (HCM) რეკომენდაციები</t>
  </si>
  <si>
    <t>ჰიპერტროფიულ კარდიომიოპათიასთან (HCM) ასოცირებული გენები</t>
  </si>
  <si>
    <t>პრობანდში ჰიპერტროფიული კარიომიოპათიით (პოსტმორტემ დიაგნოსტიკის ჩათვლით), რეკომენდებულია მოლეკულური გენეტიკური ანალიზი შემდეეგ გენებზე: MYH7, MYBPC3, TNNI3, TPM1, MYL2, MYL3, ACTC1 და TNNT2</t>
  </si>
  <si>
    <t>პრობანდში ჰიპერტროფიული კარდიომიოპათიით, ინიციალური გენეტიკური ანალიზი შეიძლება მოიცავდეს გენებს პათოგენურობის ზომიერი მტკიცებულებით: CSRP3, TNNC1, JPH2</t>
  </si>
  <si>
    <t xml:space="preserve">ჰიპერტროფიული კარდიომიოპათიით დაავადებული პრობანდის ნათესავებში რეკომენდებულია გენეტიკური ანალიზი ჰიპერტროფიული კარდიომიოპათიის რისკის გამოსავლენად  </t>
  </si>
  <si>
    <t xml:space="preserve">პაციენტებში ჰიპერტროფიული კარდიომიოპათიის ატიპური პრეზენტაციით ან სხვა გენეტიკურ პათოლოგიასთან ასოცირებული მიოკარდიუმის აუხსნელი ჰიპერტროფიით,  რეკომენდებულია მოლეკულური გენეტიკური ანალიზი  </t>
  </si>
  <si>
    <t>ჰიპერტროფიული კარდიომიოპათიით დაავადებულ პაციენტთა ნათესავ ბავშვებში რეკომენდებულია პრედიციული გენეტიკური ანალიზი &gt;10-12 წლის ასაკიდან</t>
  </si>
  <si>
    <t xml:space="preserve">ჰიპერტროფიული კარდიომიოპათიის ადრეული ინიციაციის ოჯახური ანამნეზის შემთხვევაში, რეკომენდებულია პრედიქციული გენეტიკური ტესტირება &lt;10-12 წლის ნათესავ ბავშვებში   </t>
  </si>
  <si>
    <t xml:space="preserve">გაურკვეველი მნიშვნელობის გენეტიკური ვარიანტის მქონე, ჰიპერტროფიული კარდიომიოპათიით დაავადებული პაციენტების ფენოტიპ-ნეგატიურ ნათესავებში გენეტიკური ტესტირების მნიშვნელობა, ვარიანტის რეკლასიფიკაციის მიზნით, გაურკვეველია </t>
  </si>
  <si>
    <t xml:space="preserve">გაურკვეველი მნიშვნელობის გენეტიკური ვარიანტის მქონე, ჰიპერტროფიული კარდიომიოპათიით დაავადებული პაციენტების დაავადებულ ოჯახის წევრებში რეკომენდებულია გენეტიკური ანალიზი, ვარიანტის კლასიფიკაციის მიზნით </t>
  </si>
  <si>
    <t xml:space="preserve">არა LP/P (Likely pathogenic/pathogenic) ვარიანტის მქონე ჰიპერტროფიული კარდიომიოპათიით დაავადებულ პაციენტთა ნათესავებში არ არის რეკომენდებული ოჯახის წევრების კასკადური გენეტიკური ტესტირება  </t>
  </si>
  <si>
    <t xml:space="preserve">გენოტიპ-პოზიტიური ჰიპერტროფიული კარდიომიოპათიის მქონე ოჯახების გენოტიპ-ნეგატიურ წვერებში არ არის რეკომენდებული კლინიკური სკრინინგი  </t>
  </si>
  <si>
    <t xml:space="preserve">MYBPC3  </t>
  </si>
  <si>
    <t>ოჯახური ჰიპერტროფიული კარდიომიოპათია</t>
  </si>
  <si>
    <t>კუმშვადობის დაქვეითება კალციუმის მიმართ მრგძნობელობის დაქვეითებით</t>
  </si>
  <si>
    <t xml:space="preserve">MYH7 </t>
  </si>
  <si>
    <t xml:space="preserve">14q11.2-q12 </t>
  </si>
  <si>
    <t xml:space="preserve">TNNI3 </t>
  </si>
  <si>
    <t xml:space="preserve">19q13.4 </t>
  </si>
  <si>
    <t>ფუნქციის დანაკარგი</t>
  </si>
  <si>
    <t>ჟანგბადზე გაზრდილი მოთხოვნილება</t>
  </si>
  <si>
    <t xml:space="preserve">TNNT2 </t>
  </si>
  <si>
    <t xml:space="preserve">1q32.1 </t>
  </si>
  <si>
    <t xml:space="preserve">TPM1 </t>
  </si>
  <si>
    <t xml:space="preserve">15q22.2 </t>
  </si>
  <si>
    <t>თხელი ფილამენტების ფუუნქციის დანაკარგი</t>
  </si>
  <si>
    <t xml:space="preserve">ACTC1 </t>
  </si>
  <si>
    <t xml:space="preserve">15q.14 </t>
  </si>
  <si>
    <t>გაძლიერებული კუმშვადობის განმაპირობებელი ფუნქციის გაძლიერება</t>
  </si>
  <si>
    <t xml:space="preserve">MYL2 </t>
  </si>
  <si>
    <t xml:space="preserve">12q24.11 </t>
  </si>
  <si>
    <t xml:space="preserve">MYL3 </t>
  </si>
  <si>
    <t xml:space="preserve">3p21.31 </t>
  </si>
  <si>
    <t>შინაგანი კარდიომიოპათიის გენები</t>
  </si>
  <si>
    <t xml:space="preserve">ACTN2 </t>
  </si>
  <si>
    <t>LVH, LVNC, DCM და იდიოპათიური VF</t>
  </si>
  <si>
    <t xml:space="preserve">PLN </t>
  </si>
  <si>
    <t>HCM, DCM და ARVC</t>
  </si>
  <si>
    <t>ფუნქციის დანაკარგით მიმდინარე SERCA (კალციუმით გადატვირთვა) მიტოქონდრიების დაავადება</t>
  </si>
  <si>
    <t xml:space="preserve">JPH2 </t>
  </si>
  <si>
    <t xml:space="preserve">20q13.12 </t>
  </si>
  <si>
    <t>ოჯახური HCM/DCM</t>
  </si>
  <si>
    <t>უცნობი</t>
  </si>
  <si>
    <t xml:space="preserve">FHOD3 </t>
  </si>
  <si>
    <t xml:space="preserve">18q12.2 </t>
  </si>
  <si>
    <t>აქტინის ფილამენტის პოლიმერიზაციის დარღვევა</t>
  </si>
  <si>
    <t xml:space="preserve">CSRP3 </t>
  </si>
  <si>
    <t xml:space="preserve">11p15.1 </t>
  </si>
  <si>
    <t>გვიან ინიცირებული ოჯახური HCM, DCM</t>
  </si>
  <si>
    <t>უცნობი (არასარკომერული გენი)</t>
  </si>
  <si>
    <t xml:space="preserve">TNNC1 </t>
  </si>
  <si>
    <t xml:space="preserve">ოჯახური HCM </t>
  </si>
  <si>
    <t>კალციუმის რეგულაციის დარღვევა</t>
  </si>
  <si>
    <t>სინდრომული გენები, მარცხენა პარკუჭის იზოლირებული ჰიპერტროფიით</t>
  </si>
  <si>
    <t xml:space="preserve">CACNA1C </t>
  </si>
  <si>
    <t xml:space="preserve">12p13.33 </t>
  </si>
  <si>
    <t>ტიმოთის სინდრომი, BrS, LQTS</t>
  </si>
  <si>
    <t>კლაციუმით ინტრაცელულური გადატვირთვა</t>
  </si>
  <si>
    <t>დესმინოპათია (DCM), მიოფიბრილური მიოპათია</t>
  </si>
  <si>
    <t>Z-დისკის დისფუნქცია და მიოფიბრილების დეზინტეგრაცია, ინტრაცელულური პროტეინის აკუმულაციით</t>
  </si>
  <si>
    <t xml:space="preserve">FHL1 </t>
  </si>
  <si>
    <t xml:space="preserve">Xq26.3 </t>
  </si>
  <si>
    <t>ემერი-დრეიფუსის მიოდისტროფია, გულის გამტარებლობის დარღვევები, არითმია, HCM</t>
  </si>
  <si>
    <t xml:space="preserve">FLNC </t>
  </si>
  <si>
    <t xml:space="preserve">7q32.1 </t>
  </si>
  <si>
    <t>მიოფიბრილური მიოპათია, HCM, RCM, დისტალური მიოპათია</t>
  </si>
  <si>
    <t>ფაბრის დაავადება</t>
  </si>
  <si>
    <t>დანონის დაავადება</t>
  </si>
  <si>
    <t>PRKAG2 კარდიომიოპათია</t>
  </si>
  <si>
    <t>AMPK დისფუნქცია</t>
  </si>
  <si>
    <t xml:space="preserve">PTPN11 </t>
  </si>
  <si>
    <t xml:space="preserve">12q24.13 </t>
  </si>
  <si>
    <t>ნუნანის სინდრომი</t>
  </si>
  <si>
    <t>RASოპათია</t>
  </si>
  <si>
    <t xml:space="preserve">RAF1 </t>
  </si>
  <si>
    <t xml:space="preserve">3p25.2 </t>
  </si>
  <si>
    <t xml:space="preserve">RIT1 </t>
  </si>
  <si>
    <t xml:space="preserve">TTR </t>
  </si>
  <si>
    <t xml:space="preserve">18q12.1 </t>
  </si>
  <si>
    <t>ტრანსთირეტინ ამილოიდოზი</t>
  </si>
  <si>
    <t>ამილოიდის დეპოზიცია პერიფერიულ ნერვებსა და გულში</t>
  </si>
  <si>
    <t xml:space="preserve">ALPK3 </t>
  </si>
  <si>
    <t xml:space="preserve">15q25.3 </t>
  </si>
  <si>
    <t>ახალშობილთა HCM/DCM</t>
  </si>
  <si>
    <t>ბიალელური ფუნქციის დანაკარგი</t>
  </si>
  <si>
    <t>სინდრომული გენები, მარცხენა პარკუჭის ჰიპერტროფიით სხვა ცვლილებებთან ერთად</t>
  </si>
  <si>
    <t xml:space="preserve">ABCC9 </t>
  </si>
  <si>
    <t xml:space="preserve">12p12.1 </t>
  </si>
  <si>
    <t>კანტუს სინდრომი</t>
  </si>
  <si>
    <t>ატფ-გაშუალებული კალიუმის არხის ინჰიბიციის დაქვეითება</t>
  </si>
  <si>
    <t xml:space="preserve">BAG3 </t>
  </si>
  <si>
    <t xml:space="preserve">10q26.11 </t>
  </si>
  <si>
    <t>მიოფიბრილური მიოპათია</t>
  </si>
  <si>
    <t xml:space="preserve">CAV3 </t>
  </si>
  <si>
    <t xml:space="preserve">3p25.3 </t>
  </si>
  <si>
    <t>კავეოლინოპათია</t>
  </si>
  <si>
    <t>კავეოლების ფორმაციის დარღვევა</t>
  </si>
  <si>
    <t xml:space="preserve">COX15 </t>
  </si>
  <si>
    <t xml:space="preserve">10q24.2 </t>
  </si>
  <si>
    <t>ლეის სინდრომი</t>
  </si>
  <si>
    <t xml:space="preserve">CRYAB </t>
  </si>
  <si>
    <t>ალფა-B-კრისტალინოპათია</t>
  </si>
  <si>
    <t xml:space="preserve">FXN </t>
  </si>
  <si>
    <t xml:space="preserve">9q21.11 </t>
  </si>
  <si>
    <t>ფრიდრაიხის ატაქსია</t>
  </si>
  <si>
    <t>მიტოქონდრიული ცილის ფუნქციის დანაკარგი</t>
  </si>
  <si>
    <t xml:space="preserve">GAA </t>
  </si>
  <si>
    <t xml:space="preserve">17q25.3 </t>
  </si>
  <si>
    <t>პომპეს დაავადება</t>
  </si>
  <si>
    <t xml:space="preserve">LDB3/ZASP </t>
  </si>
  <si>
    <t xml:space="preserve">10q23.2 </t>
  </si>
  <si>
    <t xml:space="preserve">MYO6 </t>
  </si>
  <si>
    <t>სმენის ბილატერალური დაქვეითება</t>
  </si>
  <si>
    <t>შიდა ყურის სმენის უჯრედების სტრუქტურული ინტეგრაციის დარღვევა</t>
  </si>
  <si>
    <t xml:space="preserve">SLC25A4 </t>
  </si>
  <si>
    <t xml:space="preserve">4q35.1 </t>
  </si>
  <si>
    <t>მიტოქონდრიული დაავადება</t>
  </si>
  <si>
    <t>ACM: არითმოგენული კარდიომიოპათია; BrS: ბრუგადას სინდრომი; DCM: დილატაციური კარდიომიოპათია; HCM: ჰიპერტროფიული კარდიომიოპათია; LQTS: QT პროლონგაციის სინდრომი</t>
  </si>
  <si>
    <t>დილატაციური კარდიომიოპათია (DCM)</t>
  </si>
  <si>
    <t>დილატაციური კარდიომიოპათიის (DCM) რეკომენდაციები</t>
  </si>
  <si>
    <t>დილატაციურ კარდიომიოპათიასთან (HCM) ასოცირებული გენები</t>
  </si>
  <si>
    <t>პრობანდში დილატაციური კარიომიოპათიით და დილატაციური კარდიომიოპათიის ოჯახური ანამნეზით, რეკომენდებულია მოლეკულური გენეტიკური ანალიზი შემდეეგ გენებზე: BAG3, DES, FLNC, LMNA, MYH7, PLN, RBM20, SCN5A, TNNC1, TNNT2, TTN, DSP</t>
  </si>
  <si>
    <t>პრობანდში დილატაციური კარდიომიოპათიით, ინიციალური გენეტიკური ანალიზი შეიძლება მოიცავდეს გენებს პათოგენურობის ზომიერი მტკიცებულებით: ACTC1, ACTN2, JPH2, NEXN, TNNI3, TPM1, VCL</t>
  </si>
  <si>
    <t>გენეტიკური ანალიზი რეკომენდებულია პაციენტებში დილატაციური კარდიომიოპათიით და ნაადრევი უეცარი სიკვდილის ოჯახური ანამნეზით ან დილატაციური კარდიომიოპათიით დაავადებულ პაციენტებში კონკრეტული/იშვიათი გენეტიკური დაავადების ნიშნებთან (ატრიოვენტრიკულური ბლოკი, სინუსის დისფუქნცია ან კრეატინფოსფოკინაზას ელევაცია) ერთად</t>
  </si>
  <si>
    <t>გენეტიკური ტესტირება რეკომენდებულია პაციენტებში დილატაციური კარდიომიოპათიის სპორადიული შემთხვევით და მძიმე სისტოლური დისფუნქციის (მარცხენა პარკუჭის განდევნის ფრაქცია &lt;35%) ან ავთვისებიანი არითმიის ფენოტიპის (მდგრადი პარკუჭოვანი ტაქიკარდია/ფიბრილაცია) თანხლებით, განსაკუთრებით, ახალგაზრდა ასაკში</t>
  </si>
  <si>
    <t>გენეტიკური ტესტირება შეიძლება განხილულ იქნას შეძენილ ან გარემო მიზეზებთან დაკავშირებული დილატაციური კარდიომიოპათიის შემთხვევაში (პერიპარტუმ ან ალკოჰოლური კარდიომიოპათია), რამაც შეიძლება გადაფაროს გენეტიკური მიზეზები</t>
  </si>
  <si>
    <t>დილატაციური კარდიომიოპათიით დაავადებულ პაციენტებში რეკომენდებულია გენეტიკური ტესტირება, რისკის სტრატიფიკაციის გაუმჯობესების და თერაპიული ინტერვენციის დაგეგმვის მიზნით</t>
  </si>
  <si>
    <t>პრედიქციული გენეტიკური ანალიზი რეკომენდებულია პრობანდის ნათესავ ბავშვებში &gt;10-12 წლის ასაკიდან</t>
  </si>
  <si>
    <t>პრობანდის ნათესავ 10-12 წლის ბავშვებში პრეიდქიცული გენეტიკური ანალიზი რეკომენდებულია იმ შემთხვევაში, როდესაც აღინიშნება დაავადების ადრეული ინიცირების ანამნეზი</t>
  </si>
  <si>
    <t xml:space="preserve">TTN   </t>
  </si>
  <si>
    <t xml:space="preserve">DCM </t>
  </si>
  <si>
    <t xml:space="preserve">DCM, ACM </t>
  </si>
  <si>
    <t xml:space="preserve">14q11.2 </t>
  </si>
  <si>
    <t>HCM</t>
  </si>
  <si>
    <t>ბეტა მიოზინის მძიმე ჯაჭვები</t>
  </si>
  <si>
    <t xml:space="preserve">HCM, DCM </t>
  </si>
  <si>
    <t>ტოპონინი T</t>
  </si>
  <si>
    <t xml:space="preserve">RBM20 </t>
  </si>
  <si>
    <t xml:space="preserve">10q25.2 </t>
  </si>
  <si>
    <t>რნმ-შემბოჭველი მოტივ პროტეინი 20</t>
  </si>
  <si>
    <t>ფოფოლამბანი</t>
  </si>
  <si>
    <t>ფილამინ-C</t>
  </si>
  <si>
    <t>DCM, მიოპათია</t>
  </si>
  <si>
    <t>BAG ოჯახის მოლეკულური ჩაპერონ რეგულატორი 3</t>
  </si>
  <si>
    <t xml:space="preserve">DSP </t>
  </si>
  <si>
    <t xml:space="preserve">6p24.3 </t>
  </si>
  <si>
    <t>დესმოპლაკინი</t>
  </si>
  <si>
    <t xml:space="preserve">ARVC, DCM </t>
  </si>
  <si>
    <t xml:space="preserve">15q22.1 </t>
  </si>
  <si>
    <t>ალფა-ტროფომიოზინი</t>
  </si>
  <si>
    <t xml:space="preserve">15q11q14 </t>
  </si>
  <si>
    <t>გულის ალფა-აქტინი</t>
  </si>
  <si>
    <t xml:space="preserve">HCM, DCM, LVNC </t>
  </si>
  <si>
    <t>ალფა-აქტინინ 2</t>
  </si>
  <si>
    <t xml:space="preserve">DCM, მიოპათია, ACM </t>
  </si>
  <si>
    <t xml:space="preserve">DCM, HCM </t>
  </si>
  <si>
    <t>იუნქტოფილინი 2</t>
  </si>
  <si>
    <t xml:space="preserve">NEXN </t>
  </si>
  <si>
    <t xml:space="preserve">DCM, HCM  </t>
  </si>
  <si>
    <t>ნექსილინი</t>
  </si>
  <si>
    <t xml:space="preserve">LQTS, ბრუგადა, DCM, ACM </t>
  </si>
  <si>
    <t>ნატრიუმის არხის ტროპონინი ტიპი 5 სუბერთელი a</t>
  </si>
  <si>
    <t>კარდიოტროპონინი C</t>
  </si>
  <si>
    <t>კარდიოტროპონინი I</t>
  </si>
  <si>
    <t xml:space="preserve">VCL </t>
  </si>
  <si>
    <t>10q22.2</t>
  </si>
  <si>
    <t>მეტავინკულინი</t>
  </si>
  <si>
    <t>ACM: არითმოგენული კარდიომიოპათია; ARVC: მარჯვენა პარკუჭის არითმოგენული კარდიომიოპათია; BiVACM: ბივენტრიკულური არითმოგენული კარდიომიოპათია; BrS: ბრუგადას სინდრომი; DCM: დილატაციური კარდიომიოპათია; HCM: ჰიპერტროფიული კარდიომიოპათია; LQTS: QT პროლონგაციის სინდრომი; LVNC: მარცხენა პარკუჭის არაკომპაქტური კარდიომიოპათია.</t>
  </si>
  <si>
    <t xml:space="preserve">DCM&gt;&gt;BiVACM </t>
  </si>
  <si>
    <t>არითმოგენული კარდიომიოპათია (ACM)</t>
  </si>
  <si>
    <t>არითმოგენული კარდიომიოპათიის (ACM) რეკომენდაციები</t>
  </si>
  <si>
    <t>არითმოგენულ კარდიომიოპათიასთან (ACM) ასოცირებული გენები</t>
  </si>
  <si>
    <t xml:space="preserve">გენეტიკური ტესტირება რეკომენდებულია ყველა პაციენტთან ფენოტიპურად გამოხატული არითმოგენული კარდიომიოპათიით (მათ შორის პოსტმორტემ შემთხვევებშიც) </t>
  </si>
  <si>
    <t>პაციენტებში არითმოგენული კარდიომიოპათიით, რეკომენდებულია ანალიზი, შემდეგ გენებზე: PKP2, DSP, DSG2, DSC2, JUP, TMEM43, PLN, FLNC, DES, LMNA</t>
  </si>
  <si>
    <t>ოჯახებში, დაავადების მრავლობითი შემთხვევით, გენეტიკურ პრობანდად მიჩნეულ უნდა იქნას და ანალიზი პირველად უნდა ჩატარდეს მძიმე ანდა ადრეული ფენოტიპის მქონე ინდივიდთან</t>
  </si>
  <si>
    <t xml:space="preserve">პაციენტებში არითმოგენული კარდიომიოპათიის მოსაზღვრე ფენოტიპით, განხილულ უნდა იქნას გენეტიკური ტესტირების საკითხი. LP/P გენეტიკური ვარიანტის იდენტიფიკაციის შემთხვევაში არითმოგენული კარდიომიოპათიის დიაგნოზი შეიძლება მიჩნეულ იქნას დადასტურებულად </t>
  </si>
  <si>
    <t xml:space="preserve">PKP2 </t>
  </si>
  <si>
    <t xml:space="preserve">12p11.21 </t>
  </si>
  <si>
    <t xml:space="preserve">კლასიკური ARVC. BiVACM და ALVC </t>
  </si>
  <si>
    <t>ALVC: მარცხენა პარკუჭის არითმოგენული კარდიომიოპათია; ARVC: მარჯვენა პარკუჭის არითმოგენული კარდიომიოპათია; BiVACM: ბივენტრიკული არითმოგენული კარდიომიოპათია; DCM: დილატაციური კარდიომიოპათია.</t>
  </si>
  <si>
    <t>პლაკოფილინ 2 (დესმოსომა)</t>
  </si>
  <si>
    <t>BiVACM, ALVC. იშვიათდ თმის და კანის დაზიანება. იშვიათი ჰომოზიგოტური ვარიანტი - კარვახალის სინდრომი</t>
  </si>
  <si>
    <t>დესმოპლაკინი (დესმოსომა)</t>
  </si>
  <si>
    <t xml:space="preserve">DSG2 </t>
  </si>
  <si>
    <t>BiVACM და ALVC</t>
  </si>
  <si>
    <t>დესმოგლეინი 2 (დესმოსომა)</t>
  </si>
  <si>
    <t xml:space="preserve">DSC2 </t>
  </si>
  <si>
    <t>ARVC. იშვიათდ BiVACM და ALVC</t>
  </si>
  <si>
    <t>დესმოკოლინი 2 (დესმოსომა)</t>
  </si>
  <si>
    <t>ALVC. იშვიათდ მარჯვენა პარკუჭის ჩართულობა</t>
  </si>
  <si>
    <t>ფილამინ-C (ციტოსკელეტონი)</t>
  </si>
  <si>
    <t xml:space="preserve">JUP </t>
  </si>
  <si>
    <t xml:space="preserve">17q21.2 </t>
  </si>
  <si>
    <t>ნაქსოსის დაავადება (კარდიოექტოდერმული)</t>
  </si>
  <si>
    <t>პლაკოგლობინი (დესმოსომა)</t>
  </si>
  <si>
    <t xml:space="preserve">TMEM43 </t>
  </si>
  <si>
    <t xml:space="preserve">3p25.1 </t>
  </si>
  <si>
    <t xml:space="preserve">ARVC და BiVACM </t>
  </si>
  <si>
    <t xml:space="preserve">ტრანსმემბრანულიი პროტეინი 43 </t>
  </si>
  <si>
    <t xml:space="preserve">ALVC/DCM </t>
  </si>
  <si>
    <t>ფოსფოლამბანი (სარკოპლაზმური რეტიკულუმი, კალციუმის ნაკადის მართვა)</t>
  </si>
  <si>
    <t>ALVC. შესაძლოა მარჯვენა პარკუჭის ჩართულობაც. ხშირია გამტარებლობის დარღვევები. შესაძლებელია ჩონჩხის მიოპათია</t>
  </si>
  <si>
    <t>დესმინი (ციტოჩონჩხი)</t>
  </si>
  <si>
    <t>მარცხენა პარკუჭის არაკომპაქტური კარდიომიოპათია (LVNC)</t>
  </si>
  <si>
    <t>მარცხენა პარკუჭის არაკომპაქტური კარდიომიოპათიის (LVNC) რეკომენდაციები</t>
  </si>
  <si>
    <t>მარცხენა პარკუჭის არაკომპატურ კარდიომიოპათიასთან (LVNC) ასოცირებული გენები</t>
  </si>
  <si>
    <t>გენეტიკური ტესტირება რეკომენდებულია ყველა პაციენტთან ფენოტიპურად გამოხატული მარცხენა პარკუჭის არაკომპაქტური კარდიომიოპათიით</t>
  </si>
  <si>
    <t>გენეტიკური ანალიზი რეკომენდებულია კარდიულ და არაკარდიულ სინდრომებთან ასოცირებული, კლინიკურად გამოხატული მარცხენა პარკუჭის არაკომპაქტური კარდიომიოპათიის შემთხვევაში</t>
  </si>
  <si>
    <t>იზოლირებული (ინციდენტური) მარცხენა პარკუჭის არაკომპაქტური კარდიმიოპათიის შემთხვევაში, მარცხენა პარკუჭის შენახული ფუნქციით, სინდრომებთან ასოცირების და ოჯახური ანამნეზის გარეშე, არ არის რეკომენდებული გენეტიკური ტესტირება</t>
  </si>
  <si>
    <t xml:space="preserve">დაავადების განმაპირობებელი ვარიანტის გამოვლენის შემდეგ, რეკომენდებულია ვარიანტ-სპეციფიკური გენეტიკური ანალიზი პრობანდის ოჯახის წევრებსა და შესაბამის ნათესავებში </t>
  </si>
  <si>
    <t xml:space="preserve">MHY7 </t>
  </si>
  <si>
    <t xml:space="preserve">LVNC, DCM ან HCM </t>
  </si>
  <si>
    <t xml:space="preserve">MYBPC3 </t>
  </si>
  <si>
    <t xml:space="preserve">LVNC, DCM or HCM </t>
  </si>
  <si>
    <t>მიოზინშემბოჭველი პროტეინი C</t>
  </si>
  <si>
    <t xml:space="preserve">LVNC, DCM </t>
  </si>
  <si>
    <t xml:space="preserve">15q11.14 </t>
  </si>
  <si>
    <t xml:space="preserve">LVNC, DCM და HCM </t>
  </si>
  <si>
    <t>ტიპი 2 რიანოდინის რეცეპტორი</t>
  </si>
  <si>
    <t xml:space="preserve">PRDM16 </t>
  </si>
  <si>
    <t xml:space="preserve">1p36 </t>
  </si>
  <si>
    <t xml:space="preserve">LVNC </t>
  </si>
  <si>
    <t>PR დომეინის თითიის თითის ცილა 16</t>
  </si>
  <si>
    <t xml:space="preserve">LBD3 </t>
  </si>
  <si>
    <t>LIM დომეინ შემბოჭველი 3</t>
  </si>
  <si>
    <t xml:space="preserve">12q24.1 </t>
  </si>
  <si>
    <t>LVNC, ჰოლტ-ორამის სინდრომი</t>
  </si>
  <si>
    <t xml:space="preserve">T-ბოქს ტრანსკრიპციის ფაქტორი 5 </t>
  </si>
  <si>
    <t>LVNC, DCM, გამტარებლობის დაავადება</t>
  </si>
  <si>
    <t xml:space="preserve">ჰომეობოქს ცილა Nkx2-5 </t>
  </si>
  <si>
    <t>LVNC, გამტარებლობის დაავადება</t>
  </si>
  <si>
    <t>ჰიპერპოლარიზაციით აქტივირებული ციკლური ნუკლეოტიდით მართვადი კალიუმის არხი 4</t>
  </si>
  <si>
    <t xml:space="preserve">TAZ </t>
  </si>
  <si>
    <t xml:space="preserve">Xp28 </t>
  </si>
  <si>
    <t>LVNC, ბართის სინდრომი</t>
  </si>
  <si>
    <t>ტაფაზინი</t>
  </si>
  <si>
    <t>DCM: დილატაციური კარდიომიოპათი; HCM: ჰიპერტროფიული კარდიომიოპათია; LVNC: მარცხენა პარკუჭის არაკომპაქტური კარდიომიოპათია.</t>
  </si>
  <si>
    <t>რესტრიქციული კარდიომიოპათია (RCM)</t>
  </si>
  <si>
    <t>რესტრიქციული კარდიომიოპათიის (LVNC) რეკომენდაციები</t>
  </si>
  <si>
    <t>რესტრიქციულ კარდიომიოპათიასთან (LVNC) ასოცირებული გენები</t>
  </si>
  <si>
    <t>გენეტიკური ტესტირება რეკომენდებულია ყველა პაციენტთან კლინიკურად გამოხატული რესტრიქციული კარდიომიოპათიით</t>
  </si>
  <si>
    <t>გენეტიკური ანალიზი TTR პათოგენურ ვარიანტზე რეკომენდებულია პაციენტებში რესტრიქციული კარდიომიოპათიით და TTR ამილოიდოზის კლინიკური სურათით</t>
  </si>
  <si>
    <t xml:space="preserve">RCM </t>
  </si>
  <si>
    <t>გულის ალფა აქტინი</t>
  </si>
  <si>
    <t>RCM, ამილოიდოზი</t>
  </si>
  <si>
    <t>ტრანსთირეტინი</t>
  </si>
  <si>
    <t xml:space="preserve">7Q32.1 </t>
  </si>
  <si>
    <t>ფიამინ-C</t>
  </si>
  <si>
    <t>RCM</t>
  </si>
  <si>
    <t>კარდიოტროპონინი T</t>
  </si>
  <si>
    <t>RCM: რესტრიქციული კარდიომიოპათია.</t>
  </si>
  <si>
    <t>რეკომენდაციები</t>
  </si>
  <si>
    <t>უეცარი კარდიული სიკვიდლის გენეტიკურ მიზეზზე ვარაუდის შემთხვევაში რეკომენდებულია პოსტმორტემ გენეტიკური ანალიზი</t>
  </si>
  <si>
    <t>გაურკვეველი უეცარი კარდიული სივდილის შემთხვევაში, პირველად ელექტრულ დაავადებაზე მიმანიშნებელი გარემოებების და ოჯახური ანამნეზის შემთხვევაში, რეკომენდებულია ჩენელოპათიებზე ფოკუსირებული გენეტიკური ანალიზის წარმოება</t>
  </si>
  <si>
    <t>&lt;50 წლის ასაკში აუხსნელი უეცარი კარდიული სიკვდილის შემთხვევაში, გენეტიკური ტესტირების პანელი უნდა მოიცავდეს კარდიომიპათიის გენებსაც</t>
  </si>
  <si>
    <t>გულის გაჩერების წარმატებით აღდგენის შემდგომი გენეტიკური ანალიზი შესაძლებელია მოიცავდეს ჩენელოპათიების და კარდიომიოპათიების გენებს</t>
  </si>
  <si>
    <t>გულის გაჩერების ან უეცარი კარდიული სიკვდილის განმაპირობებელი პათოლოგიური ვარიანტის გამოვლენის შემდეგ, აღნიშნულ ინდივიდთა ნათესავებში რეკომენდებულია პრედიქციული გენეტიკური ტესტირება</t>
  </si>
  <si>
    <t>გულის გაჩერების ან უეცარი კარდიული სიკვდილის არაგენეტიკური მიზეზის შემთხვევაში არ ტარდება ინდექს შემთხვევის და ნათესავების გენეტიკური ტესტირება</t>
  </si>
  <si>
    <t>არაფატალური გულის გაჩერება</t>
  </si>
  <si>
    <t>უეცარი სიკვდილი</t>
  </si>
  <si>
    <t>გენეტიკური კარდიოვასკულური დაავადება (ჩენელოპათია/კარდიომიოპათია/სისხლძარღვოვანი)</t>
  </si>
  <si>
    <t>აუხსნელი (უეცარი არითმული სიკვდილის სინდრომი [SADS] ან უეცარი მოულოდნელი სიკვდილი [SUD])</t>
  </si>
  <si>
    <t>ჩენელოპათიებზე ფოკუსირებული პოსტმორტემ გენეტიკური ტესტირება</t>
  </si>
  <si>
    <t>პირველი რიგის ნათესავების კლინიკური შეფასება</t>
  </si>
  <si>
    <t>პათოგენეზური ვარიანტი იდენტიფიცირებულია</t>
  </si>
  <si>
    <t>პრედიქციული გენეტიკური ტესტირება ნათესავებში</t>
  </si>
  <si>
    <t>გენეტიკური ტესტირება გაფართოებული პანელით, კარდიომიოპათიების ჩართვით</t>
  </si>
  <si>
    <t xml:space="preserve">ნეგატიური შედეგის შემთხვევაში, არ არის საჭირო გენეტიკური სექვენირება </t>
  </si>
  <si>
    <t>თუ არ ტარდება აუტოფსია, მაგრამ ასაკი &lt;50 ანდა არის ნაადრევი უეცარი კარდიული სიკვდილის ოჯახური ანამნეზი ანდა გულის გენეტიკური დაავადება ანდა სიკვდილის გარემოებები საეჭვოა გულის გენეტიკურ დაავადებაზე</t>
  </si>
  <si>
    <t>ფენოტიპზე ფოკუსირებული გენეტიკური ტესტირება</t>
  </si>
  <si>
    <t>პირველი რიგის ნათესავებში ფენოტიპზე ფოკუსირებული კლინიკური სკრინინგი</t>
  </si>
  <si>
    <t>გულის აუხსნელი გაჩერება</t>
  </si>
  <si>
    <t>გენეტიკური ტესტირება ჩენელოპათიებზე და კარდიომიოპათიებზე</t>
  </si>
  <si>
    <t xml:space="preserve">არ არის საჭირო გენეტიკური სექვენირება </t>
  </si>
  <si>
    <t>გენეტიკური ანალიზი უეცარი კარდიული სიკვდილის ან გულის არაფატალური გაჩერების შემდეგ</t>
  </si>
  <si>
    <t xml:space="preserve">* უეცარი კარდიული სიკვდილის ან გულის არაფატალური გაჩერების შემდგომი გენეტიკური ტესტირება </t>
  </si>
  <si>
    <t>უეცარი კარდიული სიკვდილის და გულის არაფატალური გაჩერების კვლევის ალგორითმი</t>
  </si>
  <si>
    <t>* რესტრიქციული კარდიომიოპათია</t>
  </si>
  <si>
    <t>გულის თანდაყოლილი დაავადების გენეტიკური ტესტირება</t>
  </si>
  <si>
    <t>ანტენატალური ტესტირება</t>
  </si>
  <si>
    <t xml:space="preserve">ანტენატალური ულტრაბგერითი კვლევით გამოვლენილი ნაყოფის გულის თანდაყოლილი დაავადების შემთხვევაში რეკომენდებულია ნაყოფის ქსოვილის (ამნიოცენტეზი ან ქორიონული ხაოს ნიმუში) ქრომოსომული მიკროანალიზი (chromosomal microarray (CMA)) ან სინგლ-ნუკლეოტიდ ვარიანტის (SNV) სექვენირება </t>
  </si>
  <si>
    <t>ახალშობილის და ჩვილის გამოკვლევა გულის კომპლექსური თანდაყოლილი დაავადების შემთხვევაში</t>
  </si>
  <si>
    <t>რეკომენდებულია ქრომოსომული მიკროანალიზი (CMA) ან სინგლ-ნუკლეოტიდ ვარიანტის (SNV) სექვენირება</t>
  </si>
  <si>
    <t>გულის თანდაყოლილი დაავადების მქონე ჩვილს (ან პათოგენური SNVs-ის მქონე ბავშვის მშობლებს) უნდა ჩაუტარდეთ სტანდარტული კარიოტიპული ანალიზი, ბალანსირებული ტრანსლოკაციების იდენტიფიკაციის მიზნით</t>
  </si>
  <si>
    <t>გულის სინდრომული ანდა კომპლექსური თანდაყოლილი დაავადების შემთხვევაში, ამნიცენტეზით მიღებულ ნიმუშზე ან ქორიონული ხაოს ნიმუშზე შეიძლება შესრულდეს ტრიო WES (whole-exome sequencing) ანუ მთლიანი ექსომის სექვენირება</t>
  </si>
  <si>
    <t xml:space="preserve">ჩვილებში, გულის კომპლექსური თანდაყოლილი დაავადებით, პათოგენური ვარიანტების დადგენის მიზნით, უნდა ჩატარდეს მთლიანი ექსომის სექვენირება (WES) ან მთლიანი გენომის სექვენირება (whole-genome sequencing, WGS) </t>
  </si>
  <si>
    <t>პაციენტი გულის თანდაყოლილი დაავადებით და ექსტრაკარდიული ანომალიებით</t>
  </si>
  <si>
    <t xml:space="preserve">გულის თანდაყოლილი დაავადების და ექსტრაკარდიული ანომალიის შემთხვევაში, de novo ან მემკვიდრული (აუტოსომური ან X-შეჭიდული რეცესიული) პათოგენური ვარიანტის იდენტიფიცირების მიზნით, უნდა ჩატარდეს ტრიო ტესტირება WES-ით ან WGS-ით </t>
  </si>
  <si>
    <t>გულის თანდაყოლილი დაავადების ოჯახური ფორმები</t>
  </si>
  <si>
    <t xml:space="preserve">გულის სპორადიული, არასინდრომული თანდაყოლილი დაავადება </t>
  </si>
  <si>
    <t xml:space="preserve">გულის სპორადიული, არასინდრომული თანდაყოლილი დაავადებით ასაკოვან ინდივიდებში, პათოგენური SNVs-ის იდენტიფიკაციის მიზნით, უნდა ჩატარდეს CMA ან SNV სექვენირება </t>
  </si>
  <si>
    <t xml:space="preserve">გულის სპორადიული, არასინდრომული თანდაყოლილი დაავადების მქონე ასაკოვან ინდივიდებში , de novo ან მემკვიდრული (აუტოსომური ან X-შეჭიდული რეცესიული) პათოგენური ვარიანტის იდენტიფიცირების მიზნით, არ არის რეკომენდებული რუტინული ტრიო ტესტირება WES-ით ან WGS-ით, დაბალი დიაგნოსტიკური ღირებულების გამო </t>
  </si>
  <si>
    <t>ჰეტეროტაქსია</t>
  </si>
  <si>
    <t xml:space="preserve">ერთი ოჯახის სულ მცირე 2 პირველი რიგის ნათესავში ჰეტეროტაქსიით ან გულის თანდაყოლილი დაავადებით, რეკომენდებულია WES/WGS სექვენირება </t>
  </si>
  <si>
    <t xml:space="preserve">ერთი ოჯახის სულ მცირე 2 პირველი რიგის ნათესავში გულის თანდაყოლილი დაავადებით, რეკომენდებულია WES/WGS სექვენირება </t>
  </si>
  <si>
    <t>სინდრომული ჰეტეროტაქსიის (მაგ., პირველადი ცილიარული დისკინეზია) შემთხვევაში, de novo ან მემკვიდრული (აუტოსომური ან X-შეჭიდული რეცესიული) პათოგენური ვარიანტის იდენტიფიცირების მიზნით, უნდა ჩატარდეს ტრიო ტესტირება WES-ით ან WGS-ით</t>
  </si>
  <si>
    <t xml:space="preserve">სპორადიული, არასინდრომული ჰეტეროტაქსიით ინდივიდებში , de novo ან მემკვიდრული (აუტოსომური ან X-შეჭიდული რეცესიული) პათოგენური ვარიანტის იდენტიფიცირების მიზნით, არ არის რეკომენდებული რუტინული ტრიო ტესტირება WES-ით ან WGS-ით, დაბალი დიაგნოსტიკური ღირებულების გამო </t>
  </si>
  <si>
    <t>კატეგორია</t>
  </si>
  <si>
    <t>სინდრომული (გულის თანდაყოლილი დაავადება + ექსტრაკარდიული ანომალია</t>
  </si>
  <si>
    <t>არასინდრომული, თანდაყოლილი</t>
  </si>
  <si>
    <t>სპორადიული</t>
  </si>
  <si>
    <t>გულის თანდაყოლილი დაავადება ექსტრაკარდიულ ანომალიებთან (ნევროლოგიური, კრანიო-ფაციალური, კიდურების, ზრდა-განვითარების, ჩონჩხის, გენიტო-ურინარული) ერთად</t>
  </si>
  <si>
    <t>გულის თანდაყოლილი დაავადება გენეტიკური სინდრომისთვის დამახასიათებელი ნიშნების გარეშე. ხშირია ერთი ოჯახის რამდენიმე წევრის დაავადება</t>
  </si>
  <si>
    <t>გულის თანდაყოლილი დაავადება საეჭვო მემკვიდრული კომპონენტების და რომელიმე ცნობილ სინდრომთან ასოცირების გარეშე</t>
  </si>
  <si>
    <t>de novo ან მემკვიდრული СNVs და SNVs</t>
  </si>
  <si>
    <t>მემკვიდრული SNVs</t>
  </si>
  <si>
    <t>სინერგისტული მრავლობითი ვარიანტები</t>
  </si>
  <si>
    <t>განმაპირობებელი გენეტიკური ვარიანტის პირველადი ტიპები:</t>
  </si>
  <si>
    <t>დეფინიცია:</t>
  </si>
  <si>
    <t>გულის არასინდრომული თანდაყოლილი დაავადების გენები</t>
  </si>
  <si>
    <t xml:space="preserve">გულის ოჯახური, არასინდრომული თანდაყოლილი დაავადება  </t>
  </si>
  <si>
    <t>მემკვიდრულობა</t>
  </si>
  <si>
    <t>წინაგულთაშორისი ძგიდის დეფექტი</t>
  </si>
  <si>
    <t xml:space="preserve">GATA4 </t>
  </si>
  <si>
    <t>აუტოსომურ-დომინანტური</t>
  </si>
  <si>
    <t>წინაგულთაშორისი ძგიდის დეფექტი ატრიოვენტრიკულური გამტარებლობის დარღვევით ან მის გარეშე</t>
  </si>
  <si>
    <t xml:space="preserve">NKX2.5 </t>
  </si>
  <si>
    <t>ატრიოვენტრიკულური ძგიდის დეფექტი</t>
  </si>
  <si>
    <t xml:space="preserve">აორტის სუპრავალვულური სტენოზი </t>
  </si>
  <si>
    <t xml:space="preserve">NR2F2, ELN </t>
  </si>
  <si>
    <t>აორტის სარქვლის სტენოზი</t>
  </si>
  <si>
    <t>ფალოს ტეტრადა</t>
  </si>
  <si>
    <t>NOTCH1, FLT4</t>
  </si>
  <si>
    <t>ღია არტერიული სადინარი</t>
  </si>
  <si>
    <t xml:space="preserve">ACVR2B, CFC1, NODAL </t>
  </si>
  <si>
    <t xml:space="preserve">CCDC11, CFAP53, PKD1L1 </t>
  </si>
  <si>
    <t>აუტოსომურ-რეცესიული</t>
  </si>
  <si>
    <t xml:space="preserve">ZIC3 </t>
  </si>
  <si>
    <t>X-შეჭიდული</t>
  </si>
  <si>
    <t xml:space="preserve">TBX5,* CRELD1 </t>
  </si>
  <si>
    <t xml:space="preserve">NOTCH1, TAB2** </t>
  </si>
  <si>
    <t xml:space="preserve">TFAP2B*** </t>
  </si>
  <si>
    <t>* ხელის ანომალიები</t>
  </si>
  <si>
    <t>** შემაერთებელქსოვილოვანი პათოლოგია</t>
  </si>
  <si>
    <t>*** სახის დისმორფიზმი</t>
  </si>
  <si>
    <t>გულის თანდაყოლილი დაავადებების კატეგორიები</t>
  </si>
  <si>
    <t xml:space="preserve">* TRDN გენზე პაცინტებში ტრიადინ ნოკაუტის სინდრომით (Triadin knockout syndrome) </t>
  </si>
  <si>
    <t xml:space="preserve">* KCNQ1 და KCNE1 გენებზე პაციენტებში იერველის და ლანგე-ნილსენის სინდრომით (Jervell და Lange-Nielsen syndrome) </t>
  </si>
  <si>
    <t>LQTS, იერველის და ლანგე-ნილსენის სინდრომი (JLNS)</t>
  </si>
  <si>
    <r>
      <rPr>
        <b/>
        <sz val="11"/>
        <color rgb="FF009999"/>
        <rFont val="Calibri"/>
        <family val="2"/>
      </rPr>
      <t>* გრძელი QT სინდრომი</t>
    </r>
    <r>
      <rPr>
        <b/>
        <sz val="11"/>
        <color theme="10"/>
        <rFont val="Calibri"/>
        <family val="2"/>
      </rPr>
      <t xml:space="preserve"> </t>
    </r>
    <r>
      <rPr>
        <b/>
        <sz val="11"/>
        <rFont val="Calibri"/>
        <family val="2"/>
      </rPr>
      <t>(Long QT syndrome - LQTS)</t>
    </r>
  </si>
  <si>
    <r>
      <rPr>
        <b/>
        <sz val="11"/>
        <color rgb="FF009999"/>
        <rFont val="Calibri"/>
        <family val="2"/>
      </rPr>
      <t>*კატექოლამინერგული პოლიმორფული პარკუჭოვანი ტაქიკარდია</t>
    </r>
    <r>
      <rPr>
        <b/>
        <sz val="11"/>
        <color theme="10"/>
        <rFont val="Calibri"/>
        <family val="2"/>
      </rPr>
      <t xml:space="preserve"> </t>
    </r>
    <r>
      <rPr>
        <b/>
        <sz val="11"/>
        <rFont val="Calibri"/>
        <family val="2"/>
      </rPr>
      <t xml:space="preserve">(Catecholaminergic polymorphic ventricular tachycardia - CPVT) </t>
    </r>
  </si>
  <si>
    <r>
      <t xml:space="preserve">* ბრუგადას სინდრომი </t>
    </r>
    <r>
      <rPr>
        <b/>
        <sz val="11"/>
        <rFont val="Calibri"/>
        <family val="2"/>
      </rPr>
      <t>(Brugada syndrome - BrS)</t>
    </r>
  </si>
  <si>
    <r>
      <rPr>
        <b/>
        <sz val="11"/>
        <color rgb="FF009999"/>
        <rFont val="Calibri"/>
        <family val="2"/>
      </rPr>
      <t>* გულის გამტარებლობის (პროგრესირებადი) დაავადება</t>
    </r>
    <r>
      <rPr>
        <b/>
        <sz val="11"/>
        <color theme="10"/>
        <rFont val="Calibri"/>
        <family val="2"/>
      </rPr>
      <t xml:space="preserve"> </t>
    </r>
    <r>
      <rPr>
        <b/>
        <sz val="11"/>
        <color theme="1"/>
        <rFont val="Calibri"/>
        <family val="2"/>
      </rPr>
      <t>((Progressive) cardiac conduction disease - CCD)</t>
    </r>
  </si>
  <si>
    <r>
      <rPr>
        <b/>
        <sz val="11"/>
        <color rgb="FF009999"/>
        <rFont val="Calibri"/>
        <family val="2"/>
      </rPr>
      <t>* მოკლე QT სინდრომი</t>
    </r>
    <r>
      <rPr>
        <b/>
        <sz val="11"/>
        <color theme="10"/>
        <rFont val="Calibri"/>
        <family val="2"/>
      </rPr>
      <t xml:space="preserve"> </t>
    </r>
    <r>
      <rPr>
        <b/>
        <sz val="11"/>
        <rFont val="Calibri"/>
        <family val="2"/>
      </rPr>
      <t>(Short QT syndrome - SQTS)</t>
    </r>
  </si>
  <si>
    <r>
      <rPr>
        <b/>
        <sz val="11"/>
        <color rgb="FF009999"/>
        <rFont val="Calibri"/>
        <family val="2"/>
      </rPr>
      <t>* წინაგულების ფიბრილაცია</t>
    </r>
    <r>
      <rPr>
        <b/>
        <sz val="11"/>
        <color theme="10"/>
        <rFont val="Calibri"/>
        <family val="2"/>
      </rPr>
      <t xml:space="preserve"> </t>
    </r>
    <r>
      <rPr>
        <b/>
        <sz val="11"/>
        <rFont val="Calibri"/>
        <family val="2"/>
      </rPr>
      <t>(Atrial fibrillation - AF)</t>
    </r>
  </si>
  <si>
    <r>
      <rPr>
        <b/>
        <sz val="11"/>
        <color rgb="FF009999"/>
        <rFont val="Calibri"/>
        <family val="2"/>
      </rPr>
      <t>* სინუსის კვანძის დაავადება</t>
    </r>
    <r>
      <rPr>
        <b/>
        <sz val="11"/>
        <color theme="10"/>
        <rFont val="Calibri"/>
        <family val="2"/>
      </rPr>
      <t xml:space="preserve"> </t>
    </r>
    <r>
      <rPr>
        <b/>
        <sz val="11"/>
        <rFont val="Calibri"/>
        <family val="2"/>
      </rPr>
      <t>(Sinus node disease - SND)</t>
    </r>
  </si>
  <si>
    <r>
      <rPr>
        <b/>
        <sz val="11"/>
        <color rgb="FF009999"/>
        <rFont val="Calibri"/>
        <family val="2"/>
      </rPr>
      <t>* ადრეული რეპოლარიზაციის სინდრომი</t>
    </r>
    <r>
      <rPr>
        <b/>
        <sz val="11"/>
        <color theme="10"/>
        <rFont val="Calibri"/>
        <family val="2"/>
      </rPr>
      <t xml:space="preserve"> </t>
    </r>
    <r>
      <rPr>
        <b/>
        <sz val="11"/>
        <rFont val="Calibri"/>
        <family val="2"/>
      </rPr>
      <t>(Early repolarization syndrome - ERS)</t>
    </r>
  </si>
  <si>
    <r>
      <rPr>
        <b/>
        <sz val="11"/>
        <color rgb="FF009999"/>
        <rFont val="Calibri"/>
        <family val="2"/>
      </rPr>
      <t>* ჰიპერტროფული კარდიომიოპათია</t>
    </r>
    <r>
      <rPr>
        <b/>
        <sz val="11"/>
        <color theme="10"/>
        <rFont val="Calibri"/>
        <family val="2"/>
      </rPr>
      <t xml:space="preserve"> </t>
    </r>
    <r>
      <rPr>
        <b/>
        <sz val="11"/>
        <rFont val="Calibri"/>
        <family val="2"/>
      </rPr>
      <t>(Hypertrophic cardiomyopathy  - HCM)</t>
    </r>
  </si>
  <si>
    <r>
      <rPr>
        <b/>
        <sz val="11"/>
        <color rgb="FF009999"/>
        <rFont val="Calibri"/>
        <family val="2"/>
      </rPr>
      <t>* დილატაციური კარდიომიოპათია</t>
    </r>
    <r>
      <rPr>
        <b/>
        <sz val="11"/>
        <color theme="10"/>
        <rFont val="Calibri"/>
        <family val="2"/>
      </rPr>
      <t xml:space="preserve"> </t>
    </r>
    <r>
      <rPr>
        <b/>
        <sz val="11"/>
        <rFont val="Calibri"/>
        <family val="2"/>
      </rPr>
      <t>(Dilated cardiomyopathy  - DCM)</t>
    </r>
  </si>
  <si>
    <r>
      <rPr>
        <b/>
        <sz val="11"/>
        <color rgb="FF009999"/>
        <rFont val="Calibri"/>
        <family val="2"/>
      </rPr>
      <t>* არითმოგენული კარდიომიოპათია</t>
    </r>
    <r>
      <rPr>
        <b/>
        <sz val="11"/>
        <color theme="10"/>
        <rFont val="Calibri"/>
        <family val="2"/>
      </rPr>
      <t xml:space="preserve"> </t>
    </r>
    <r>
      <rPr>
        <b/>
        <sz val="11"/>
        <rFont val="Calibri"/>
        <family val="2"/>
      </rPr>
      <t>(Arrhythmogenic cardiomyopathy  - ACM)</t>
    </r>
  </si>
  <si>
    <r>
      <rPr>
        <b/>
        <sz val="11"/>
        <color rgb="FF009999"/>
        <rFont val="Calibri"/>
        <family val="2"/>
      </rPr>
      <t>* მარცხენა პარკუჭის არაკომპაქტური კარდიომიოპათია</t>
    </r>
    <r>
      <rPr>
        <b/>
        <sz val="11"/>
        <color theme="10"/>
        <rFont val="Calibri"/>
        <family val="2"/>
      </rPr>
      <t xml:space="preserve"> </t>
    </r>
    <r>
      <rPr>
        <b/>
        <sz val="11"/>
        <rFont val="Calibri"/>
        <family val="2"/>
      </rPr>
      <t>(Left ventricular non-compaction cardiomyopathy  - LVNC)</t>
    </r>
  </si>
  <si>
    <r>
      <rPr>
        <b/>
        <sz val="11"/>
        <color rgb="FF009999"/>
        <rFont val="Calibri"/>
        <family val="2"/>
      </rPr>
      <t>* რესტრიქციული კარდიომიოპათია</t>
    </r>
    <r>
      <rPr>
        <b/>
        <sz val="11"/>
        <color theme="10"/>
        <rFont val="Calibri"/>
        <family val="2"/>
      </rPr>
      <t xml:space="preserve"> </t>
    </r>
    <r>
      <rPr>
        <b/>
        <sz val="11"/>
        <rFont val="Calibri"/>
        <family val="2"/>
      </rPr>
      <t>(Restrictive cardiomyopathy  - RCM)</t>
    </r>
  </si>
  <si>
    <r>
      <t>I</t>
    </r>
    <r>
      <rPr>
        <sz val="8"/>
        <color theme="1"/>
        <rFont val="Calibri"/>
        <family val="2"/>
      </rPr>
      <t xml:space="preserve">Ks </t>
    </r>
    <r>
      <rPr>
        <sz val="11"/>
        <color theme="1"/>
        <rFont val="Calibri"/>
        <family val="2"/>
      </rPr>
      <t>არხის ფუნქციის დაკარგვა</t>
    </r>
  </si>
  <si>
    <r>
      <t>I</t>
    </r>
    <r>
      <rPr>
        <sz val="8"/>
        <color theme="1"/>
        <rFont val="Calibri"/>
        <family val="2"/>
      </rPr>
      <t>Ks</t>
    </r>
    <r>
      <rPr>
        <sz val="11"/>
        <color theme="1"/>
        <rFont val="Calibri"/>
        <family val="2"/>
      </rPr>
      <t xml:space="preserve"> არხის ფუნქციის დაკარგვა</t>
    </r>
  </si>
  <si>
    <r>
      <t>I</t>
    </r>
    <r>
      <rPr>
        <sz val="8"/>
        <color theme="1"/>
        <rFont val="Calibri"/>
        <family val="2"/>
      </rPr>
      <t xml:space="preserve">Na1.5 </t>
    </r>
    <r>
      <rPr>
        <sz val="11"/>
        <color theme="1"/>
        <rFont val="Calibri"/>
        <family val="2"/>
      </rPr>
      <t>ფუნქციის მატება</t>
    </r>
  </si>
  <si>
    <r>
      <t>I</t>
    </r>
    <r>
      <rPr>
        <sz val="8"/>
        <color theme="1"/>
        <rFont val="Calibri"/>
        <family val="2"/>
      </rPr>
      <t>K</t>
    </r>
    <r>
      <rPr>
        <sz val="11"/>
        <color theme="1"/>
        <rFont val="Calibri"/>
        <family val="2"/>
      </rPr>
      <t xml:space="preserve"> არხის ფუნქციის დაკარგვა</t>
    </r>
  </si>
  <si>
    <r>
      <t>I</t>
    </r>
    <r>
      <rPr>
        <sz val="8"/>
        <color theme="1"/>
        <rFont val="Calibri"/>
        <family val="2"/>
      </rPr>
      <t>K1</t>
    </r>
    <r>
      <rPr>
        <sz val="11"/>
        <color theme="1"/>
        <rFont val="Calibri"/>
        <family val="2"/>
      </rPr>
      <t xml:space="preserve"> არხის ფუნქციის დაკარგვა</t>
    </r>
  </si>
  <si>
    <t>TRDN (↓), Сa-ის გამოთავისუფლების ერთეულის რემოდელირება</t>
  </si>
  <si>
    <r>
      <t>I</t>
    </r>
    <r>
      <rPr>
        <sz val="8"/>
        <color theme="1"/>
        <rFont val="Calibri"/>
        <family val="2"/>
      </rPr>
      <t xml:space="preserve">k1 </t>
    </r>
    <r>
      <rPr>
        <sz val="11"/>
        <color theme="1"/>
        <rFont val="Calibri"/>
        <family val="2"/>
      </rPr>
      <t>არხის ფუნქციის დაკარგვა</t>
    </r>
  </si>
  <si>
    <r>
      <rPr>
        <b/>
        <sz val="11"/>
        <color theme="1"/>
        <rFont val="Calibri"/>
        <family val="2"/>
      </rPr>
      <t>თერაპიული რეკომენდაციები</t>
    </r>
    <r>
      <rPr>
        <sz val="11"/>
        <color theme="1"/>
        <rFont val="Calibri"/>
        <family val="2"/>
      </rPr>
      <t>: არასელექციური ß-ადრენობლოკერები (ნადოლოლი ან პროპრანოლოლი) მონოთერაპიის სახით ან ფლეკაინიდთან ერთად. შესაძლებელია კარდიოვერტერ-დეფიბრილატორის იმპლანტაცია. პაციენტებში, კლინიკურად გამოხატული CPVT-თი, მაგრამ უარყოფითი გენეტიკური ანალიზით,  მკურნალობა უნდა ჩატარდეს იგივე მედიკამენტებით</t>
    </r>
  </si>
  <si>
    <r>
      <rPr>
        <b/>
        <sz val="11"/>
        <color theme="1"/>
        <rFont val="Calibri"/>
        <family val="2"/>
      </rPr>
      <t>I</t>
    </r>
    <r>
      <rPr>
        <b/>
        <vertAlign val="subscript"/>
        <sz val="11"/>
        <color theme="1"/>
        <rFont val="Calibri"/>
        <family val="2"/>
      </rPr>
      <t>Na1.5</t>
    </r>
    <r>
      <rPr>
        <sz val="11"/>
        <color theme="1"/>
        <rFont val="Calibri"/>
        <family val="2"/>
      </rPr>
      <t xml:space="preserve"> არხების ფუნქციის დანაკარგი</t>
    </r>
  </si>
  <si>
    <r>
      <t>გულის Na-ის არხების a სუბერთეული (Nav1.5)                                  I</t>
    </r>
    <r>
      <rPr>
        <vertAlign val="subscript"/>
        <sz val="11"/>
        <color theme="1"/>
        <rFont val="Calibri"/>
        <family val="2"/>
      </rPr>
      <t>Na</t>
    </r>
    <r>
      <rPr>
        <sz val="11"/>
        <color theme="1"/>
        <rFont val="Calibri"/>
        <family val="2"/>
      </rPr>
      <t xml:space="preserve"> არხების ფუნქციის დანაკარგი </t>
    </r>
  </si>
  <si>
    <r>
      <t>I</t>
    </r>
    <r>
      <rPr>
        <vertAlign val="subscript"/>
        <sz val="11"/>
        <color theme="1"/>
        <rFont val="Calibri"/>
        <family val="2"/>
      </rPr>
      <t>kr</t>
    </r>
    <r>
      <rPr>
        <sz val="11"/>
        <color theme="1"/>
        <rFont val="Calibri"/>
        <family val="2"/>
      </rPr>
      <t xml:space="preserve"> არხის ფუქნციის გაზრდა</t>
    </r>
  </si>
  <si>
    <r>
      <t>I</t>
    </r>
    <r>
      <rPr>
        <vertAlign val="subscript"/>
        <sz val="11"/>
        <color theme="1"/>
        <rFont val="Calibri"/>
        <family val="2"/>
      </rPr>
      <t>ks</t>
    </r>
    <r>
      <rPr>
        <sz val="11"/>
        <color theme="1"/>
        <rFont val="Calibri"/>
        <family val="2"/>
      </rPr>
      <t xml:space="preserve"> არხის ფუქნციის გაზრდა</t>
    </r>
  </si>
  <si>
    <r>
      <t>I</t>
    </r>
    <r>
      <rPr>
        <vertAlign val="subscript"/>
        <sz val="11"/>
        <color theme="1"/>
        <rFont val="Calibri"/>
        <family val="2"/>
      </rPr>
      <t>k1</t>
    </r>
    <r>
      <rPr>
        <sz val="11"/>
        <color theme="1"/>
        <rFont val="Calibri"/>
        <family val="2"/>
      </rPr>
      <t xml:space="preserve"> არხის ფუქნციის გაზრდა</t>
    </r>
  </si>
  <si>
    <t xml:space="preserve">pH (↓) and Cl  (↑) </t>
  </si>
  <si>
    <r>
      <t>I</t>
    </r>
    <r>
      <rPr>
        <vertAlign val="subscript"/>
        <sz val="11"/>
        <color theme="1"/>
        <rFont val="Calibri"/>
        <family val="2"/>
      </rPr>
      <t>Na1.5</t>
    </r>
    <r>
      <rPr>
        <sz val="11"/>
        <color theme="1"/>
        <rFont val="Calibri"/>
        <family val="2"/>
      </rPr>
      <t xml:space="preserve"> არხის ფუქნციის დაქვეითება</t>
    </r>
  </si>
  <si>
    <r>
      <t>I</t>
    </r>
    <r>
      <rPr>
        <vertAlign val="subscript"/>
        <sz val="11"/>
        <color theme="1"/>
        <rFont val="Calibri"/>
        <family val="2"/>
      </rPr>
      <t>Ks</t>
    </r>
    <r>
      <rPr>
        <sz val="11"/>
        <color theme="1"/>
        <rFont val="Calibri"/>
        <family val="2"/>
      </rPr>
      <t xml:space="preserve"> არხის ფუქნციის გაზრდა</t>
    </r>
  </si>
  <si>
    <r>
      <t>I</t>
    </r>
    <r>
      <rPr>
        <vertAlign val="subscript"/>
        <sz val="11"/>
        <color theme="1"/>
        <rFont val="Calibri"/>
        <family val="2"/>
      </rPr>
      <t>Kr</t>
    </r>
    <r>
      <rPr>
        <sz val="11"/>
        <color theme="1"/>
        <rFont val="Calibri"/>
        <family val="2"/>
      </rPr>
      <t xml:space="preserve"> არხის ფუქნციის გაზრდა</t>
    </r>
  </si>
  <si>
    <r>
      <t>წინაგულოვან-სპეციფიკური  დაყოვნებული რექტიფაიერ კალიუმის ნაკადის (I</t>
    </r>
    <r>
      <rPr>
        <vertAlign val="subscript"/>
        <sz val="11"/>
        <color theme="1"/>
        <rFont val="Calibri"/>
        <family val="2"/>
      </rPr>
      <t>kur</t>
    </r>
    <r>
      <rPr>
        <sz val="11"/>
        <color theme="1"/>
        <rFont val="Calibri"/>
        <family val="2"/>
      </rPr>
      <t>) დაქვეითება</t>
    </r>
  </si>
  <si>
    <r>
      <t>გულის ნატრიუმის არხების a სუბერთეული (Nav1.5) (I</t>
    </r>
    <r>
      <rPr>
        <vertAlign val="subscript"/>
        <sz val="11"/>
        <color theme="1"/>
        <rFont val="Calibri"/>
        <family val="2"/>
      </rPr>
      <t>Na</t>
    </r>
    <r>
      <rPr>
        <sz val="11"/>
        <color theme="1"/>
        <rFont val="Calibri"/>
        <family val="2"/>
      </rPr>
      <t xml:space="preserve"> ფუქნციის დანაკარგი)</t>
    </r>
  </si>
  <si>
    <r>
      <t>ჰიპერპოლარიზაციით აქტივირებული ციკლური ნუკლეოტიდ-მართვადი კალიუმის არხი 4 (I</t>
    </r>
    <r>
      <rPr>
        <vertAlign val="subscript"/>
        <sz val="11"/>
        <color theme="1"/>
        <rFont val="Calibri"/>
        <family val="2"/>
      </rPr>
      <t xml:space="preserve">f </t>
    </r>
    <r>
      <rPr>
        <sz val="11"/>
        <color theme="1"/>
        <rFont val="Calibri"/>
        <family val="2"/>
      </rPr>
      <t>ფუნქციის დანაკარგი)</t>
    </r>
  </si>
  <si>
    <r>
      <t>G-პროტეინის b სუბერთეული 2 (I</t>
    </r>
    <r>
      <rPr>
        <vertAlign val="subscript"/>
        <sz val="11"/>
        <color theme="1"/>
        <rFont val="Calibri"/>
        <family val="2"/>
      </rPr>
      <t xml:space="preserve">K </t>
    </r>
    <r>
      <rPr>
        <sz val="11"/>
        <color theme="1"/>
        <rFont val="Calibri"/>
        <family val="2"/>
      </rPr>
      <t xml:space="preserve">ფუნქციის გაძლიერება)
</t>
    </r>
  </si>
  <si>
    <r>
      <t>კალიუმის ძაბვით მართვადი არხი (I</t>
    </r>
    <r>
      <rPr>
        <vertAlign val="subscript"/>
        <sz val="11"/>
        <color theme="1"/>
        <rFont val="Calibri"/>
        <family val="2"/>
      </rPr>
      <t>Ks</t>
    </r>
    <r>
      <rPr>
        <sz val="11"/>
        <color theme="1"/>
        <rFont val="Calibri"/>
        <family val="2"/>
      </rPr>
      <t xml:space="preserve"> ფუნქციის გაძლიერება)</t>
    </r>
  </si>
  <si>
    <r>
      <t>G-პროტეინ მართვადი შიგნით მიმმართველი კალიუმი (GIRK) (I</t>
    </r>
    <r>
      <rPr>
        <vertAlign val="subscript"/>
        <sz val="11"/>
        <color theme="1"/>
        <rFont val="Calibri"/>
        <family val="2"/>
      </rPr>
      <t>K</t>
    </r>
    <r>
      <rPr>
        <sz val="11"/>
        <color theme="1"/>
        <rFont val="Calibri"/>
        <family val="2"/>
      </rPr>
      <t xml:space="preserve"> ფუნქციის გაძლიერება)</t>
    </r>
  </si>
  <si>
    <r>
      <t>I</t>
    </r>
    <r>
      <rPr>
        <vertAlign val="subscript"/>
        <sz val="11"/>
        <color theme="1"/>
        <rFont val="Calibri"/>
        <family val="2"/>
      </rPr>
      <t>Na1.5</t>
    </r>
    <r>
      <rPr>
        <sz val="11"/>
        <color theme="1"/>
        <rFont val="Calibri"/>
        <family val="2"/>
      </rPr>
      <t xml:space="preserve">  ფუქნციის დანაკარგი</t>
    </r>
  </si>
  <si>
    <r>
      <t>კალიუმის ატფ-სენსიტიური ნაკადის გაძლიერება (I</t>
    </r>
    <r>
      <rPr>
        <vertAlign val="subscript"/>
        <sz val="11"/>
        <color theme="1"/>
        <rFont val="Calibri"/>
        <family val="2"/>
      </rPr>
      <t>K-ATP</t>
    </r>
    <r>
      <rPr>
        <sz val="11"/>
        <color theme="1"/>
        <rFont val="Calibri"/>
        <family val="2"/>
      </rPr>
      <t>)</t>
    </r>
  </si>
  <si>
    <r>
      <t>L-ტიპის კალციუმის არხის ფუნქციის დანაკარგი (I</t>
    </r>
    <r>
      <rPr>
        <vertAlign val="subscript"/>
        <sz val="11"/>
        <color theme="1"/>
        <rFont val="Calibri"/>
        <family val="2"/>
      </rPr>
      <t>Ca-L-type</t>
    </r>
    <r>
      <rPr>
        <sz val="11"/>
        <color theme="1"/>
        <rFont val="Calibri"/>
        <family val="2"/>
      </rPr>
      <t>)</t>
    </r>
  </si>
  <si>
    <r>
      <t>I</t>
    </r>
    <r>
      <rPr>
        <vertAlign val="subscript"/>
        <sz val="11"/>
        <color theme="1"/>
        <rFont val="Calibri"/>
        <family val="2"/>
      </rPr>
      <t>Na1.5</t>
    </r>
    <r>
      <rPr>
        <sz val="11"/>
        <color theme="1"/>
        <rFont val="Calibri"/>
        <family val="2"/>
      </rPr>
      <t xml:space="preserve"> არხის ფუნქციის დანაკარგი</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</si>
</sst>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Sylfaen"/>
      <family val="2"/>
      <charset val="204"/>
      <scheme val="minor"/>
    </font>
    <font>
      <u/>
      <sz val="11"/>
      <color theme="10"/>
      <name val="Sylfaen"/>
      <family val="2"/>
      <charset val="204"/>
      <scheme val="minor"/>
    </font>
    <font>
      <sz val="8"/>
      <color rgb="FF000000"/>
      <name val="Segoe UI"/>
      <family val="2"/>
    </font>
    <font>
      <b/>
      <sz val="14"/>
      <color rgb="FF009999"/>
      <name val="Calibri"/>
      <family val="2"/>
    </font>
    <font>
      <sz val="11"/>
      <color theme="1"/>
      <name val="Calibri"/>
      <family val="2"/>
    </font>
    <font>
      <i/>
      <sz val="11"/>
      <color rgb="FFC00000"/>
      <name val="Calibri"/>
      <family val="2"/>
    </font>
    <font>
      <i/>
      <u/>
      <sz val="11"/>
      <color theme="10"/>
      <name val="Calibri"/>
      <family val="2"/>
    </font>
    <font>
      <b/>
      <sz val="11"/>
      <color rgb="FFC00000"/>
      <name val="Calibri"/>
      <family val="2"/>
    </font>
    <font>
      <b/>
      <sz val="11"/>
      <color theme="10"/>
      <name val="Calibri"/>
      <family val="2"/>
    </font>
    <font>
      <b/>
      <sz val="11"/>
      <color rgb="FF009999"/>
      <name val="Calibri"/>
      <family val="2"/>
    </font>
    <font>
      <b/>
      <sz val="11"/>
      <name val="Calibri"/>
      <family val="2"/>
    </font>
    <font>
      <b/>
      <sz val="11"/>
      <color theme="1"/>
      <name val="Calibri"/>
      <family val="2"/>
    </font>
    <font>
      <sz val="11"/>
      <color theme="10"/>
      <name val="Calibri"/>
      <family val="2"/>
    </font>
    <font>
      <b/>
      <sz val="14"/>
      <color theme="1"/>
      <name val="Calibri"/>
      <family val="2"/>
    </font>
    <font>
      <b/>
      <sz val="12"/>
      <color theme="1"/>
      <name val="Calibri"/>
      <family val="2"/>
    </font>
    <font>
      <sz val="11"/>
      <name val="Calibri"/>
      <family val="2"/>
    </font>
    <font>
      <i/>
      <sz val="11"/>
      <color rgb="FF000000"/>
      <name val="Calibri"/>
      <family val="2"/>
    </font>
    <font>
      <sz val="11"/>
      <color rgb="FF000000"/>
      <name val="Calibri"/>
      <family val="2"/>
    </font>
    <font>
      <sz val="9"/>
      <color theme="1"/>
      <name val="Calibri"/>
      <family val="2"/>
    </font>
    <font>
      <sz val="11"/>
      <color theme="0"/>
      <name val="Calibri"/>
      <family val="2"/>
    </font>
    <font>
      <b/>
      <sz val="11"/>
      <color theme="0"/>
      <name val="Calibri"/>
      <family val="2"/>
    </font>
    <font>
      <sz val="8"/>
      <color theme="1"/>
      <name val="Calibri"/>
      <family val="2"/>
    </font>
    <font>
      <b/>
      <sz val="18"/>
      <color theme="1"/>
      <name val="Calibri"/>
      <family val="2"/>
    </font>
    <font>
      <b/>
      <sz val="14"/>
      <name val="Calibri"/>
      <family val="2"/>
    </font>
    <font>
      <u/>
      <sz val="11"/>
      <color theme="10"/>
      <name val="Calibri"/>
      <family val="2"/>
    </font>
    <font>
      <sz val="10"/>
      <color theme="1"/>
      <name val="Calibri"/>
      <family val="2"/>
    </font>
    <font>
      <b/>
      <vertAlign val="subscript"/>
      <sz val="11"/>
      <color theme="1"/>
      <name val="Calibri"/>
      <family val="2"/>
    </font>
    <font>
      <vertAlign val="subscript"/>
      <sz val="11"/>
      <color theme="1"/>
      <name val="Calibri"/>
      <family val="2"/>
    </font>
    <font>
      <i/>
      <sz val="10"/>
      <color theme="1"/>
      <name val="Calibri"/>
      <family val="2"/>
    </font>
    <font>
      <sz val="20"/>
      <color theme="1"/>
      <name val="Calibri"/>
      <family val="2"/>
    </font>
    <font>
      <sz val="16"/>
      <color theme="1"/>
      <name val="Calibri"/>
      <family val="2"/>
    </font>
    <font>
      <sz val="11"/>
      <color rgb="FFC00000"/>
      <name val="Calibri"/>
      <family val="2"/>
    </font>
  </fonts>
  <fills count="12">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4"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bottom/>
      <diagonal/>
    </border>
    <border>
      <left/>
      <right style="thin">
        <color indexed="64"/>
      </right>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1" fillId="0" borderId="0" applyNumberFormat="0" applyFill="0" applyBorder="0" applyAlignment="0" applyProtection="0"/>
  </cellStyleXfs>
  <cellXfs count="291">
    <xf numFmtId="0" fontId="0" fillId="0" borderId="0" xfId="0"/>
    <xf numFmtId="0" fontId="3" fillId="2" borderId="0" xfId="0" applyFont="1" applyFill="1" applyAlignment="1">
      <alignment horizontal="center" vertical="center" wrapText="1"/>
    </xf>
    <xf numFmtId="0" fontId="4" fillId="2" borderId="0" xfId="0" applyFont="1" applyFill="1"/>
    <xf numFmtId="0" fontId="5" fillId="2" borderId="0" xfId="1" applyFont="1" applyFill="1" applyAlignment="1">
      <alignment horizontal="right" vertical="center"/>
    </xf>
    <xf numFmtId="0" fontId="6" fillId="2" borderId="0" xfId="1" applyFont="1" applyFill="1" applyAlignment="1">
      <alignment horizontal="right" vertical="center"/>
    </xf>
    <xf numFmtId="0" fontId="5" fillId="2" borderId="0" xfId="1" applyFont="1" applyFill="1" applyAlignment="1">
      <alignment horizontal="right"/>
    </xf>
    <xf numFmtId="0" fontId="7" fillId="2" borderId="0" xfId="0" applyFont="1" applyFill="1"/>
    <xf numFmtId="0" fontId="8" fillId="2" borderId="0" xfId="1" applyFont="1" applyFill="1" applyAlignment="1">
      <alignment horizontal="left" vertical="center"/>
    </xf>
    <xf numFmtId="0" fontId="9" fillId="2" borderId="0" xfId="1" applyFont="1" applyFill="1" applyAlignment="1">
      <alignment horizontal="left" vertical="center"/>
    </xf>
    <xf numFmtId="0" fontId="12" fillId="2" borderId="0" xfId="1" applyFont="1" applyFill="1" applyAlignment="1">
      <alignment horizontal="left" vertical="center"/>
    </xf>
    <xf numFmtId="0" fontId="11" fillId="2" borderId="0" xfId="0" applyFont="1" applyFill="1"/>
    <xf numFmtId="0" fontId="8" fillId="2" borderId="0" xfId="1" applyFont="1" applyFill="1" applyBorder="1"/>
    <xf numFmtId="0" fontId="8" fillId="0" borderId="0" xfId="1" applyFont="1" applyFill="1"/>
    <xf numFmtId="0" fontId="9" fillId="2" borderId="0" xfId="0" applyFont="1" applyFill="1"/>
    <xf numFmtId="0" fontId="7" fillId="2" borderId="0" xfId="1" applyFont="1" applyFill="1" applyAlignment="1">
      <alignment horizontal="left" vertical="center"/>
    </xf>
    <xf numFmtId="0" fontId="13" fillId="3" borderId="0" xfId="1" applyFont="1" applyFill="1" applyAlignment="1">
      <alignment horizontal="left" vertical="center"/>
    </xf>
    <xf numFmtId="0" fontId="14" fillId="2" borderId="0" xfId="0" applyFont="1" applyFill="1" applyAlignment="1">
      <alignment horizontal="left" vertical="center"/>
    </xf>
    <xf numFmtId="0" fontId="11" fillId="4" borderId="1"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3" xfId="0" applyFont="1" applyFill="1" applyBorder="1" applyAlignment="1">
      <alignment horizontal="center" vertical="center"/>
    </xf>
    <xf numFmtId="0" fontId="7" fillId="5" borderId="1" xfId="0" applyFont="1" applyFill="1" applyBorder="1" applyAlignment="1">
      <alignment horizontal="left" vertical="center"/>
    </xf>
    <xf numFmtId="0" fontId="15" fillId="2" borderId="1" xfId="1" applyFont="1" applyFill="1" applyBorder="1" applyAlignment="1">
      <alignment horizontal="left" vertical="center"/>
    </xf>
    <xf numFmtId="0" fontId="4" fillId="6" borderId="4" xfId="0" applyFont="1" applyFill="1" applyBorder="1" applyAlignment="1">
      <alignment horizontal="center" vertical="center"/>
    </xf>
    <xf numFmtId="0" fontId="4" fillId="6" borderId="2"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8" borderId="1" xfId="0" applyFont="1" applyFill="1" applyBorder="1" applyAlignment="1">
      <alignment horizontal="center" vertical="center"/>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4" fillId="7" borderId="4" xfId="0" applyFont="1" applyFill="1" applyBorder="1" applyAlignment="1">
      <alignment horizontal="center" vertical="center"/>
    </xf>
    <xf numFmtId="0" fontId="4" fillId="7" borderId="2" xfId="0" applyFont="1" applyFill="1" applyBorder="1" applyAlignment="1">
      <alignment horizontal="center" vertical="center"/>
    </xf>
    <xf numFmtId="0" fontId="4" fillId="7" borderId="3" xfId="0" applyFont="1" applyFill="1" applyBorder="1" applyAlignment="1">
      <alignment horizontal="center" vertical="center"/>
    </xf>
    <xf numFmtId="0" fontId="4" fillId="3" borderId="4" xfId="0" applyFont="1" applyFill="1" applyBorder="1" applyAlignment="1">
      <alignment horizontal="center" vertical="center"/>
    </xf>
    <xf numFmtId="0" fontId="7" fillId="5" borderId="1" xfId="1" applyFont="1" applyFill="1" applyBorder="1" applyAlignment="1">
      <alignment horizontal="left" vertical="center"/>
    </xf>
    <xf numFmtId="0" fontId="4" fillId="2" borderId="1" xfId="0" applyFont="1" applyFill="1" applyBorder="1" applyAlignment="1">
      <alignment horizontal="left" vertical="center"/>
    </xf>
    <xf numFmtId="0" fontId="4" fillId="8" borderId="4" xfId="0" applyFont="1" applyFill="1" applyBorder="1" applyAlignment="1">
      <alignment horizontal="center" vertical="center"/>
    </xf>
    <xf numFmtId="0" fontId="11" fillId="9" borderId="22" xfId="0" applyFont="1" applyFill="1" applyBorder="1" applyAlignment="1">
      <alignment horizontal="center" vertical="center"/>
    </xf>
    <xf numFmtId="0" fontId="11" fillId="9" borderId="23" xfId="0" applyFont="1" applyFill="1" applyBorder="1" applyAlignment="1">
      <alignment horizontal="center" vertical="center"/>
    </xf>
    <xf numFmtId="0" fontId="11" fillId="9" borderId="27" xfId="0" applyFont="1" applyFill="1" applyBorder="1" applyAlignment="1">
      <alignment horizontal="center" vertical="center"/>
    </xf>
    <xf numFmtId="0" fontId="11" fillId="9" borderId="28" xfId="0" applyFont="1" applyFill="1" applyBorder="1" applyAlignment="1">
      <alignment horizontal="center" vertical="center"/>
    </xf>
    <xf numFmtId="0" fontId="11" fillId="9" borderId="29" xfId="0" applyFont="1" applyFill="1" applyBorder="1" applyAlignment="1">
      <alignment horizontal="center" vertical="center"/>
    </xf>
    <xf numFmtId="0" fontId="11" fillId="9" borderId="30" xfId="0" applyFont="1" applyFill="1" applyBorder="1" applyAlignment="1">
      <alignment horizontal="center" vertical="center"/>
    </xf>
    <xf numFmtId="0" fontId="16" fillId="2" borderId="25" xfId="0" applyFont="1" applyFill="1" applyBorder="1" applyAlignment="1">
      <alignment horizontal="center" vertical="center"/>
    </xf>
    <xf numFmtId="0" fontId="16" fillId="2" borderId="4" xfId="0" applyFont="1" applyFill="1" applyBorder="1" applyAlignment="1">
      <alignment horizontal="center" vertical="center"/>
    </xf>
    <xf numFmtId="0" fontId="17" fillId="0" borderId="4" xfId="0" applyFont="1" applyBorder="1" applyAlignment="1">
      <alignment horizontal="center" vertical="center"/>
    </xf>
    <xf numFmtId="0" fontId="17" fillId="0" borderId="4" xfId="0" applyFont="1" applyBorder="1" applyAlignment="1">
      <alignment horizontal="left" vertical="center"/>
    </xf>
    <xf numFmtId="0" fontId="17" fillId="0" borderId="26" xfId="0" applyFont="1" applyBorder="1" applyAlignment="1">
      <alignment horizontal="left" vertical="center"/>
    </xf>
    <xf numFmtId="0" fontId="16" fillId="2" borderId="17" xfId="0" applyFont="1" applyFill="1" applyBorder="1" applyAlignment="1">
      <alignment horizontal="center" vertical="center"/>
    </xf>
    <xf numFmtId="0" fontId="16" fillId="2" borderId="1" xfId="0" applyFont="1" applyFill="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left" vertical="center"/>
    </xf>
    <xf numFmtId="0" fontId="17" fillId="0" borderId="18" xfId="0" applyFont="1" applyBorder="1" applyAlignment="1">
      <alignment horizontal="left" vertical="center"/>
    </xf>
    <xf numFmtId="0" fontId="4" fillId="2" borderId="0" xfId="0" applyFont="1" applyFill="1" applyAlignment="1">
      <alignment horizontal="left" vertical="center"/>
    </xf>
    <xf numFmtId="0" fontId="16" fillId="2" borderId="14" xfId="0" applyFont="1" applyFill="1" applyBorder="1" applyAlignment="1">
      <alignment horizontal="center" vertical="center"/>
    </xf>
    <xf numFmtId="0" fontId="16" fillId="2" borderId="15" xfId="0" applyFont="1" applyFill="1" applyBorder="1" applyAlignment="1">
      <alignment horizontal="center" vertical="center"/>
    </xf>
    <xf numFmtId="0" fontId="17" fillId="0" borderId="15" xfId="0" applyFont="1" applyBorder="1" applyAlignment="1">
      <alignment horizontal="center" vertical="center"/>
    </xf>
    <xf numFmtId="0" fontId="17" fillId="0" borderId="15" xfId="0" applyFont="1" applyBorder="1" applyAlignment="1">
      <alignment horizontal="left" vertical="center"/>
    </xf>
    <xf numFmtId="0" fontId="17" fillId="0" borderId="16" xfId="0" applyFont="1" applyBorder="1" applyAlignment="1">
      <alignment horizontal="left" vertical="center"/>
    </xf>
    <xf numFmtId="0" fontId="18" fillId="2" borderId="0" xfId="0" applyFont="1" applyFill="1"/>
    <xf numFmtId="0" fontId="19" fillId="2" borderId="0" xfId="0" applyFont="1" applyFill="1"/>
    <xf numFmtId="0" fontId="15" fillId="2" borderId="0" xfId="0" applyFont="1" applyFill="1"/>
    <xf numFmtId="0" fontId="11" fillId="4" borderId="1" xfId="0" applyFont="1" applyFill="1" applyBorder="1" applyAlignment="1">
      <alignment horizontal="left" vertical="center"/>
    </xf>
    <xf numFmtId="0" fontId="11" fillId="4" borderId="1" xfId="0" applyFont="1" applyFill="1" applyBorder="1" applyAlignment="1">
      <alignment horizontal="center" vertical="center"/>
    </xf>
    <xf numFmtId="0" fontId="4" fillId="5" borderId="2" xfId="0" applyFont="1" applyFill="1" applyBorder="1" applyAlignment="1">
      <alignment horizontal="left" vertical="center"/>
    </xf>
    <xf numFmtId="0" fontId="4" fillId="5" borderId="5" xfId="0" applyFont="1" applyFill="1" applyBorder="1" applyAlignment="1">
      <alignment horizontal="left" vertical="center"/>
    </xf>
    <xf numFmtId="0" fontId="4" fillId="5" borderId="3" xfId="0" applyFont="1" applyFill="1" applyBorder="1" applyAlignment="1">
      <alignment horizontal="left" vertical="center"/>
    </xf>
    <xf numFmtId="0" fontId="19" fillId="2" borderId="6" xfId="0" applyFont="1" applyFill="1" applyBorder="1" applyAlignment="1">
      <alignment horizontal="left" vertical="center"/>
    </xf>
    <xf numFmtId="0" fontId="19" fillId="2" borderId="0" xfId="0" applyFont="1" applyFill="1" applyAlignment="1">
      <alignment horizontal="left" vertical="center"/>
    </xf>
    <xf numFmtId="0" fontId="4" fillId="2" borderId="2" xfId="0" applyFont="1" applyFill="1" applyBorder="1" applyAlignment="1">
      <alignment horizontal="left" vertical="center"/>
    </xf>
    <xf numFmtId="0" fontId="4" fillId="2" borderId="5" xfId="0" applyFont="1" applyFill="1" applyBorder="1" applyAlignment="1">
      <alignment horizontal="left" vertical="center"/>
    </xf>
    <xf numFmtId="0" fontId="4" fillId="2" borderId="3" xfId="0" applyFont="1" applyFill="1" applyBorder="1" applyAlignment="1">
      <alignment horizontal="left" vertical="center"/>
    </xf>
    <xf numFmtId="0" fontId="4" fillId="2" borderId="2" xfId="0" applyFont="1" applyFill="1" applyBorder="1"/>
    <xf numFmtId="0" fontId="4" fillId="2" borderId="5" xfId="0" applyFont="1" applyFill="1" applyBorder="1"/>
    <xf numFmtId="0" fontId="4" fillId="2" borderId="3" xfId="0" applyFont="1" applyFill="1" applyBorder="1"/>
    <xf numFmtId="0" fontId="4" fillId="2" borderId="1" xfId="0" applyFont="1" applyFill="1" applyBorder="1" applyAlignment="1">
      <alignment horizontal="center" vertical="center"/>
    </xf>
    <xf numFmtId="0" fontId="15" fillId="2" borderId="0" xfId="0" applyFont="1" applyFill="1" applyAlignment="1">
      <alignment horizontal="center" vertical="center"/>
    </xf>
    <xf numFmtId="0" fontId="19" fillId="2" borderId="0" xfId="0" applyFont="1" applyFill="1" applyProtection="1">
      <protection locked="0"/>
    </xf>
    <xf numFmtId="0" fontId="4" fillId="2" borderId="7" xfId="0" applyFont="1" applyFill="1" applyBorder="1" applyAlignment="1">
      <alignment horizontal="left" vertical="center"/>
    </xf>
    <xf numFmtId="0" fontId="20" fillId="2" borderId="0" xfId="0" applyFont="1" applyFill="1" applyAlignment="1">
      <alignment horizontal="center" vertical="center"/>
    </xf>
    <xf numFmtId="0" fontId="4" fillId="0" borderId="0" xfId="0" applyFont="1"/>
    <xf numFmtId="0" fontId="11" fillId="2" borderId="0" xfId="0" applyFont="1" applyFill="1" applyAlignment="1">
      <alignment horizontal="right" vertical="center"/>
    </xf>
    <xf numFmtId="0" fontId="11" fillId="2" borderId="0" xfId="0" applyFont="1" applyFill="1" applyAlignment="1">
      <alignment horizontal="left" vertical="center"/>
    </xf>
    <xf numFmtId="0" fontId="11" fillId="2" borderId="0" xfId="0" applyFont="1" applyFill="1" applyAlignment="1">
      <alignment horizontal="center" vertical="center"/>
    </xf>
    <xf numFmtId="0" fontId="13" fillId="10" borderId="0" xfId="1" applyFont="1" applyFill="1" applyAlignment="1">
      <alignment horizontal="left" vertical="center"/>
    </xf>
    <xf numFmtId="0" fontId="4" fillId="2" borderId="0" xfId="0" applyFont="1" applyFill="1" applyAlignment="1">
      <alignment horizontal="left" vertical="center" wrapText="1"/>
    </xf>
    <xf numFmtId="0" fontId="4" fillId="2" borderId="0" xfId="0" applyFont="1" applyFill="1" applyAlignment="1">
      <alignment horizontal="left" vertical="top" wrapText="1"/>
    </xf>
    <xf numFmtId="0" fontId="4" fillId="2" borderId="0" xfId="0" applyFont="1" applyFill="1" applyAlignment="1">
      <alignment vertical="top"/>
    </xf>
    <xf numFmtId="0" fontId="4" fillId="2" borderId="0" xfId="0" applyFont="1" applyFill="1" applyAlignment="1">
      <alignment vertical="top" wrapText="1"/>
    </xf>
    <xf numFmtId="0" fontId="15" fillId="2" borderId="0" xfId="0" applyFont="1" applyFill="1" applyAlignment="1">
      <alignment vertical="top" wrapText="1"/>
    </xf>
    <xf numFmtId="0" fontId="19" fillId="2" borderId="0" xfId="0" applyFont="1" applyFill="1" applyAlignment="1">
      <alignment vertical="top" wrapText="1"/>
    </xf>
    <xf numFmtId="0" fontId="11" fillId="9" borderId="22" xfId="0" applyFont="1" applyFill="1" applyBorder="1" applyAlignment="1">
      <alignment horizontal="center" vertical="center"/>
    </xf>
    <xf numFmtId="0" fontId="11" fillId="9" borderId="23" xfId="0" applyFont="1" applyFill="1" applyBorder="1" applyAlignment="1">
      <alignment horizontal="center"/>
    </xf>
    <xf numFmtId="0" fontId="11" fillId="9" borderId="24" xfId="0" applyFont="1" applyFill="1" applyBorder="1" applyAlignment="1">
      <alignment horizontal="center" vertical="center"/>
    </xf>
    <xf numFmtId="0" fontId="4" fillId="2" borderId="25" xfId="0" applyFont="1" applyFill="1" applyBorder="1" applyAlignment="1">
      <alignment wrapText="1"/>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4" xfId="0" applyFont="1" applyFill="1" applyBorder="1" applyAlignment="1">
      <alignment horizontal="left" vertical="center"/>
    </xf>
    <xf numFmtId="0" fontId="4" fillId="2" borderId="26" xfId="0" applyFont="1" applyFill="1" applyBorder="1" applyAlignment="1">
      <alignment horizontal="left" vertical="center"/>
    </xf>
    <xf numFmtId="0" fontId="4" fillId="2" borderId="17" xfId="0" applyFont="1" applyFill="1" applyBorder="1" applyAlignment="1">
      <alignment wrapText="1"/>
    </xf>
    <xf numFmtId="0" fontId="4" fillId="2" borderId="1" xfId="0" applyFont="1" applyFill="1" applyBorder="1" applyAlignment="1">
      <alignment horizontal="center" vertical="center"/>
    </xf>
    <xf numFmtId="0" fontId="4" fillId="2" borderId="18" xfId="0" applyFont="1" applyFill="1" applyBorder="1" applyAlignment="1">
      <alignment horizontal="left" vertical="center"/>
    </xf>
    <xf numFmtId="0" fontId="4" fillId="2" borderId="17" xfId="0" applyFont="1" applyFill="1" applyBorder="1"/>
    <xf numFmtId="0" fontId="4" fillId="2" borderId="14" xfId="0" applyFont="1" applyFill="1" applyBorder="1"/>
    <xf numFmtId="0" fontId="4" fillId="2" borderId="15" xfId="0" applyFont="1" applyFill="1" applyBorder="1" applyAlignment="1">
      <alignment horizontal="center" vertical="center"/>
    </xf>
    <xf numFmtId="0" fontId="4" fillId="2" borderId="15" xfId="0" applyFont="1" applyFill="1" applyBorder="1" applyAlignment="1">
      <alignment horizontal="left" vertical="center"/>
    </xf>
    <xf numFmtId="0" fontId="4" fillId="2" borderId="16" xfId="0" applyFont="1" applyFill="1" applyBorder="1" applyAlignment="1">
      <alignment horizontal="left" vertical="center"/>
    </xf>
    <xf numFmtId="0" fontId="13" fillId="10" borderId="0" xfId="1" applyFont="1" applyFill="1" applyAlignment="1">
      <alignment horizontal="center" vertical="center"/>
    </xf>
    <xf numFmtId="0" fontId="4" fillId="2" borderId="0" xfId="0" applyFont="1" applyFill="1" applyAlignment="1">
      <alignment horizontal="center" vertical="center"/>
    </xf>
    <xf numFmtId="0" fontId="22" fillId="2" borderId="0" xfId="0" applyFont="1" applyFill="1" applyAlignment="1">
      <alignment horizontal="center" vertical="center"/>
    </xf>
    <xf numFmtId="0" fontId="11" fillId="2" borderId="0" xfId="0" applyFont="1" applyFill="1" applyAlignment="1">
      <alignment horizontal="center" vertical="center"/>
    </xf>
    <xf numFmtId="0" fontId="4" fillId="2" borderId="0" xfId="0" applyFont="1" applyFill="1" applyAlignment="1">
      <alignment horizontal="center" vertical="center"/>
    </xf>
    <xf numFmtId="0" fontId="23" fillId="3" borderId="0" xfId="1" applyFont="1" applyFill="1" applyAlignment="1">
      <alignment horizontal="left" vertical="center" wrapText="1"/>
    </xf>
    <xf numFmtId="0" fontId="24" fillId="3" borderId="0" xfId="1" applyFont="1" applyFill="1" applyAlignment="1">
      <alignment horizontal="left" vertical="center" wrapText="1"/>
    </xf>
    <xf numFmtId="0" fontId="11" fillId="2" borderId="0" xfId="0" applyFont="1" applyFill="1" applyAlignment="1">
      <alignment horizontal="left" vertical="center"/>
    </xf>
    <xf numFmtId="0" fontId="4" fillId="2" borderId="6" xfId="0" applyFont="1" applyFill="1" applyBorder="1" applyAlignment="1">
      <alignment horizontal="left" vertical="center"/>
    </xf>
    <xf numFmtId="0" fontId="4" fillId="2" borderId="0" xfId="0" applyFont="1" applyFill="1" applyAlignment="1">
      <alignment horizontal="left" vertical="center"/>
    </xf>
    <xf numFmtId="0" fontId="4" fillId="5" borderId="8" xfId="0" applyFont="1" applyFill="1" applyBorder="1" applyAlignment="1">
      <alignment horizontal="left" vertical="center" wrapText="1"/>
    </xf>
    <xf numFmtId="0" fontId="4" fillId="5" borderId="9"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11" fillId="11" borderId="0" xfId="0" applyFont="1" applyFill="1" applyAlignment="1">
      <alignment horizontal="center" vertical="center"/>
    </xf>
    <xf numFmtId="0" fontId="23" fillId="10" borderId="0" xfId="1" applyFont="1" applyFill="1" applyAlignment="1">
      <alignment horizontal="left" vertical="center" wrapText="1"/>
    </xf>
    <xf numFmtId="0" fontId="4" fillId="2" borderId="25"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7" xfId="0" applyFont="1" applyFill="1" applyBorder="1" applyAlignment="1">
      <alignment horizontal="left" vertical="center"/>
    </xf>
    <xf numFmtId="0" fontId="4" fillId="2" borderId="1"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14" xfId="0" applyFont="1" applyFill="1" applyBorder="1" applyAlignment="1">
      <alignment horizontal="left" vertical="center"/>
    </xf>
    <xf numFmtId="0" fontId="25" fillId="2" borderId="0" xfId="0" applyFont="1" applyFill="1"/>
    <xf numFmtId="0" fontId="15" fillId="2" borderId="6" xfId="0" applyFont="1" applyFill="1" applyBorder="1" applyAlignment="1">
      <alignment horizontal="left" vertical="center"/>
    </xf>
    <xf numFmtId="0" fontId="15" fillId="2" borderId="0" xfId="0" applyFont="1" applyFill="1" applyAlignment="1">
      <alignment horizontal="left" vertical="center"/>
    </xf>
    <xf numFmtId="0" fontId="15" fillId="2" borderId="0" xfId="0" applyFont="1" applyFill="1" applyAlignment="1">
      <alignment horizontal="left" vertical="center"/>
    </xf>
    <xf numFmtId="0" fontId="19" fillId="2" borderId="0" xfId="0" applyFont="1" applyFill="1" applyAlignment="1">
      <alignment horizontal="left" vertical="center"/>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20" xfId="0" applyFont="1" applyFill="1" applyBorder="1" applyAlignment="1">
      <alignment horizontal="center" vertical="center" wrapText="1"/>
    </xf>
    <xf numFmtId="0" fontId="4" fillId="2" borderId="20" xfId="0" applyFont="1" applyFill="1" applyBorder="1" applyAlignment="1">
      <alignment horizontal="left" vertical="center"/>
    </xf>
    <xf numFmtId="0" fontId="4" fillId="2" borderId="21" xfId="0" applyFont="1" applyFill="1" applyBorder="1" applyAlignment="1">
      <alignment horizontal="left" vertical="center"/>
    </xf>
    <xf numFmtId="0" fontId="11" fillId="2" borderId="0" xfId="0" applyFont="1" applyFill="1" applyAlignment="1">
      <alignment horizontal="center" vertical="center" wrapText="1"/>
    </xf>
    <xf numFmtId="0" fontId="11" fillId="2" borderId="0" xfId="0" applyFont="1" applyFill="1" applyAlignment="1">
      <alignment horizontal="center" vertical="top" wrapText="1"/>
    </xf>
    <xf numFmtId="0" fontId="4" fillId="2" borderId="0" xfId="0" applyFont="1" applyFill="1" applyAlignment="1">
      <alignment horizontal="center" vertical="top" wrapText="1"/>
    </xf>
    <xf numFmtId="0" fontId="4" fillId="2" borderId="0" xfId="0" applyFont="1" applyFill="1" applyAlignment="1">
      <alignment vertical="center"/>
    </xf>
    <xf numFmtId="0" fontId="11" fillId="2" borderId="31" xfId="0" applyFont="1" applyFill="1" applyBorder="1" applyAlignment="1">
      <alignment horizontal="center" vertical="center"/>
    </xf>
    <xf numFmtId="0" fontId="11" fillId="2" borderId="29" xfId="0" applyFont="1" applyFill="1" applyBorder="1" applyAlignment="1">
      <alignment horizontal="center"/>
    </xf>
    <xf numFmtId="0" fontId="11" fillId="2" borderId="29" xfId="0" applyFont="1" applyFill="1" applyBorder="1" applyAlignment="1">
      <alignment horizontal="center" vertical="center"/>
    </xf>
    <xf numFmtId="0" fontId="11" fillId="2" borderId="30" xfId="0" applyFont="1" applyFill="1" applyBorder="1" applyAlignment="1">
      <alignment horizontal="center" vertical="center"/>
    </xf>
    <xf numFmtId="0" fontId="11" fillId="4" borderId="33" xfId="0" applyFont="1" applyFill="1" applyBorder="1" applyAlignment="1">
      <alignment horizontal="left" vertical="center"/>
    </xf>
    <xf numFmtId="0" fontId="11" fillId="4" borderId="32" xfId="0" applyFont="1" applyFill="1" applyBorder="1" applyAlignment="1">
      <alignment horizontal="left" vertical="center"/>
    </xf>
    <xf numFmtId="0" fontId="11" fillId="4" borderId="36" xfId="0" applyFont="1" applyFill="1" applyBorder="1" applyAlignment="1">
      <alignment horizontal="left"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8" xfId="0" applyFont="1" applyFill="1" applyBorder="1" applyAlignment="1">
      <alignment horizontal="left" vertical="top" wrapText="1"/>
    </xf>
    <xf numFmtId="0" fontId="4" fillId="2" borderId="9" xfId="0" applyFont="1" applyFill="1" applyBorder="1" applyAlignment="1">
      <alignment horizontal="left" vertical="top"/>
    </xf>
    <xf numFmtId="0" fontId="4" fillId="2" borderId="10" xfId="0" applyFont="1" applyFill="1" applyBorder="1" applyAlignment="1">
      <alignment horizontal="left" vertical="top"/>
    </xf>
    <xf numFmtId="0" fontId="4" fillId="2" borderId="34"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6"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6" xfId="0" applyFont="1" applyFill="1" applyBorder="1" applyAlignment="1">
      <alignment horizontal="left" vertical="top"/>
    </xf>
    <xf numFmtId="0" fontId="4" fillId="2" borderId="0" xfId="0" applyFont="1" applyFill="1" applyAlignment="1">
      <alignment horizontal="left" vertical="top"/>
    </xf>
    <xf numFmtId="0" fontId="4" fillId="2" borderId="35" xfId="0" applyFont="1" applyFill="1" applyBorder="1" applyAlignment="1">
      <alignment horizontal="left" vertical="top"/>
    </xf>
    <xf numFmtId="0" fontId="4" fillId="2" borderId="11"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1" xfId="0" applyFont="1" applyFill="1" applyBorder="1" applyAlignment="1">
      <alignment horizontal="left" vertical="top"/>
    </xf>
    <xf numFmtId="0" fontId="4" fillId="2" borderId="12" xfId="0" applyFont="1" applyFill="1" applyBorder="1" applyAlignment="1">
      <alignment horizontal="left" vertical="top"/>
    </xf>
    <xf numFmtId="0" fontId="4" fillId="2" borderId="13" xfId="0" applyFont="1" applyFill="1" applyBorder="1" applyAlignment="1">
      <alignment horizontal="left" vertical="top"/>
    </xf>
    <xf numFmtId="0" fontId="4" fillId="2" borderId="7" xfId="0" applyFont="1" applyFill="1" applyBorder="1" applyAlignment="1">
      <alignment horizontal="center" vertical="center"/>
    </xf>
    <xf numFmtId="0" fontId="4"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0" fontId="4" fillId="2" borderId="34" xfId="0" applyFont="1" applyFill="1" applyBorder="1" applyAlignment="1">
      <alignment horizontal="center" vertical="center"/>
    </xf>
    <xf numFmtId="0" fontId="4" fillId="2" borderId="7" xfId="0" applyFont="1" applyFill="1" applyBorder="1" applyAlignment="1">
      <alignment horizontal="center" vertical="top" wrapText="1"/>
    </xf>
    <xf numFmtId="0" fontId="4" fillId="2" borderId="7" xfId="0" applyFont="1" applyFill="1" applyBorder="1" applyAlignment="1">
      <alignment horizontal="left" vertical="top" wrapText="1"/>
    </xf>
    <xf numFmtId="0" fontId="11" fillId="2" borderId="0" xfId="0" applyFont="1" applyFill="1" applyAlignment="1">
      <alignment vertical="top"/>
    </xf>
    <xf numFmtId="0" fontId="4" fillId="5" borderId="2" xfId="0" applyFont="1" applyFill="1" applyBorder="1"/>
    <xf numFmtId="0" fontId="4" fillId="5" borderId="5" xfId="0" applyFont="1" applyFill="1" applyBorder="1"/>
    <xf numFmtId="0" fontId="4" fillId="5" borderId="3" xfId="0" applyFont="1" applyFill="1" applyBorder="1" applyProtection="1">
      <protection locked="0"/>
    </xf>
    <xf numFmtId="0" fontId="4" fillId="2" borderId="2" xfId="0" applyFont="1" applyFill="1" applyBorder="1" applyAlignment="1">
      <alignment vertical="center"/>
    </xf>
    <xf numFmtId="0" fontId="18" fillId="2" borderId="5" xfId="0" applyFont="1" applyFill="1" applyBorder="1" applyAlignment="1">
      <alignment vertical="center"/>
    </xf>
    <xf numFmtId="0" fontId="4" fillId="2" borderId="5" xfId="0" applyFont="1" applyFill="1" applyBorder="1" applyAlignment="1">
      <alignment vertical="center"/>
    </xf>
    <xf numFmtId="0" fontId="4" fillId="2" borderId="3" xfId="0" applyFont="1" applyFill="1" applyBorder="1" applyAlignment="1">
      <alignment vertical="center"/>
    </xf>
    <xf numFmtId="0" fontId="4" fillId="2" borderId="1" xfId="0" applyFont="1" applyFill="1" applyBorder="1" applyProtection="1">
      <protection locked="0"/>
    </xf>
    <xf numFmtId="0" fontId="4" fillId="5" borderId="2" xfId="0" applyFont="1" applyFill="1" applyBorder="1" applyAlignment="1">
      <alignment vertical="center"/>
    </xf>
    <xf numFmtId="0" fontId="4" fillId="5" borderId="5" xfId="0" applyFont="1" applyFill="1" applyBorder="1" applyAlignment="1">
      <alignment vertical="center"/>
    </xf>
    <xf numFmtId="0" fontId="4" fillId="5" borderId="3" xfId="0" applyFont="1" applyFill="1" applyBorder="1" applyAlignment="1" applyProtection="1">
      <alignment vertical="center"/>
      <protection locked="0"/>
    </xf>
    <xf numFmtId="0" fontId="4" fillId="2" borderId="0" xfId="0" applyFont="1" applyFill="1" applyAlignment="1">
      <alignment horizontal="center" vertical="center" wrapText="1"/>
    </xf>
    <xf numFmtId="0" fontId="4" fillId="2" borderId="2"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3" xfId="0" applyFont="1" applyFill="1" applyBorder="1" applyAlignment="1">
      <alignment vertical="center" wrapText="1"/>
    </xf>
    <xf numFmtId="0" fontId="15" fillId="2" borderId="0" xfId="0" applyFont="1" applyFill="1" applyAlignment="1">
      <alignment horizontal="center" vertical="center" wrapText="1"/>
    </xf>
    <xf numFmtId="0" fontId="19" fillId="2" borderId="0" xfId="0" applyFont="1" applyFill="1" applyAlignment="1" applyProtection="1">
      <alignment horizontal="center" vertical="center" wrapText="1"/>
      <protection locked="0"/>
    </xf>
    <xf numFmtId="0" fontId="4" fillId="2" borderId="3" xfId="0" applyFont="1" applyFill="1" applyBorder="1" applyAlignment="1" applyProtection="1">
      <alignment vertical="center" wrapText="1"/>
      <protection locked="0"/>
    </xf>
    <xf numFmtId="0" fontId="4" fillId="2" borderId="1" xfId="0" applyFont="1" applyFill="1" applyBorder="1" applyAlignment="1" applyProtection="1">
      <alignment horizontal="center" vertical="center" wrapText="1"/>
      <protection locked="0"/>
    </xf>
    <xf numFmtId="0" fontId="4" fillId="5" borderId="1"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0" xfId="0" applyFont="1" applyFill="1" applyAlignment="1" applyProtection="1">
      <alignment horizontal="center" vertical="center" wrapText="1"/>
      <protection locked="0"/>
    </xf>
    <xf numFmtId="0" fontId="19" fillId="2" borderId="0" xfId="0" applyFont="1" applyFill="1" applyAlignment="1">
      <alignment horizontal="center" vertical="center" wrapText="1"/>
    </xf>
    <xf numFmtId="0" fontId="11" fillId="2" borderId="0" xfId="0" applyFont="1" applyFill="1" applyAlignment="1">
      <alignment horizontal="left" vertical="center" wrapText="1"/>
    </xf>
    <xf numFmtId="0" fontId="4" fillId="2" borderId="0" xfId="0" applyFont="1" applyFill="1" applyProtection="1">
      <protection locked="0"/>
    </xf>
    <xf numFmtId="0" fontId="4" fillId="2" borderId="0" xfId="0" applyFont="1" applyFill="1" applyAlignment="1">
      <alignment horizontal="left" vertical="top" wrapText="1"/>
    </xf>
    <xf numFmtId="0" fontId="11" fillId="9" borderId="37" xfId="0" applyFont="1" applyFill="1" applyBorder="1" applyAlignment="1">
      <alignment horizontal="center" vertical="center"/>
    </xf>
    <xf numFmtId="0" fontId="11" fillId="9" borderId="38" xfId="0" applyFont="1" applyFill="1" applyBorder="1" applyAlignment="1">
      <alignment horizontal="center"/>
    </xf>
    <xf numFmtId="0" fontId="11" fillId="9" borderId="38" xfId="0" applyFont="1" applyFill="1" applyBorder="1" applyAlignment="1">
      <alignment horizontal="center" vertical="center"/>
    </xf>
    <xf numFmtId="0" fontId="11" fillId="9" borderId="39"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top"/>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left" vertical="top"/>
    </xf>
    <xf numFmtId="0" fontId="4" fillId="2" borderId="5" xfId="0" applyFont="1" applyFill="1" applyBorder="1" applyAlignment="1">
      <alignment horizontal="left" vertical="top"/>
    </xf>
    <xf numFmtId="0" fontId="4" fillId="2" borderId="3" xfId="0" applyFont="1" applyFill="1" applyBorder="1" applyAlignment="1">
      <alignment horizontal="left" vertical="top"/>
    </xf>
    <xf numFmtId="0" fontId="4" fillId="2" borderId="0" xfId="0" applyFont="1" applyFill="1" applyAlignment="1">
      <alignment horizontal="center"/>
    </xf>
    <xf numFmtId="0" fontId="28" fillId="2" borderId="0" xfId="0" applyFont="1" applyFill="1"/>
    <xf numFmtId="0" fontId="11" fillId="9" borderId="1" xfId="0" applyFont="1" applyFill="1" applyBorder="1" applyAlignment="1">
      <alignment horizontal="center" vertical="center"/>
    </xf>
    <xf numFmtId="0" fontId="11" fillId="9" borderId="1" xfId="0" applyFont="1" applyFill="1" applyBorder="1" applyAlignment="1">
      <alignment horizontal="center"/>
    </xf>
    <xf numFmtId="0" fontId="11" fillId="9" borderId="1" xfId="0" applyFont="1" applyFill="1" applyBorder="1" applyAlignment="1">
      <alignment horizontal="center" vertical="center"/>
    </xf>
    <xf numFmtId="0" fontId="4" fillId="4" borderId="1" xfId="0" applyFont="1" applyFill="1" applyBorder="1" applyAlignment="1">
      <alignment horizontal="left" vertical="center"/>
    </xf>
    <xf numFmtId="0" fontId="4" fillId="2" borderId="1" xfId="0" applyFont="1" applyFill="1" applyBorder="1" applyAlignment="1">
      <alignment horizontal="center"/>
    </xf>
    <xf numFmtId="0" fontId="28" fillId="2" borderId="9" xfId="0" applyFont="1" applyFill="1" applyBorder="1" applyAlignment="1">
      <alignment horizontal="left" vertical="top" wrapText="1"/>
    </xf>
    <xf numFmtId="0" fontId="28" fillId="2" borderId="0" xfId="0" applyFont="1" applyFill="1" applyAlignment="1">
      <alignment horizontal="left" vertical="top" wrapText="1"/>
    </xf>
    <xf numFmtId="0" fontId="25" fillId="2"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25" fillId="2" borderId="1" xfId="0" applyFont="1" applyFill="1" applyBorder="1" applyAlignment="1">
      <alignment horizontal="center" vertical="center"/>
    </xf>
    <xf numFmtId="0" fontId="25" fillId="2" borderId="1" xfId="0" applyFont="1" applyFill="1" applyBorder="1" applyAlignment="1">
      <alignment horizontal="center"/>
    </xf>
    <xf numFmtId="0" fontId="18" fillId="2" borderId="1" xfId="0" applyFont="1" applyFill="1" applyBorder="1" applyAlignment="1">
      <alignment horizontal="center" vertical="center" wrapText="1"/>
    </xf>
    <xf numFmtId="0" fontId="18" fillId="2" borderId="1" xfId="0" applyFont="1" applyFill="1" applyBorder="1" applyAlignment="1">
      <alignment horizontal="center" vertical="center"/>
    </xf>
    <xf numFmtId="0" fontId="18" fillId="2" borderId="1" xfId="0" applyFont="1" applyFill="1" applyBorder="1" applyAlignment="1">
      <alignment horizontal="center" vertical="center"/>
    </xf>
    <xf numFmtId="0" fontId="4" fillId="5" borderId="1" xfId="0" applyFont="1" applyFill="1" applyBorder="1" applyAlignment="1">
      <alignment horizontal="left" vertical="center"/>
    </xf>
    <xf numFmtId="0" fontId="25" fillId="2" borderId="1" xfId="0" applyFont="1" applyFill="1" applyBorder="1" applyAlignment="1">
      <alignment horizontal="center" vertical="center"/>
    </xf>
    <xf numFmtId="0" fontId="28" fillId="2" borderId="9" xfId="0" applyFont="1" applyFill="1" applyBorder="1" applyAlignment="1">
      <alignment horizontal="left" vertical="center" wrapText="1"/>
    </xf>
    <xf numFmtId="0" fontId="28" fillId="2" borderId="0" xfId="0" applyFont="1" applyFill="1" applyAlignment="1">
      <alignment horizontal="left" vertical="center" wrapText="1"/>
    </xf>
    <xf numFmtId="0" fontId="18" fillId="2" borderId="1"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35"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28" fillId="2" borderId="0" xfId="0" applyFont="1" applyFill="1" applyAlignment="1">
      <alignment vertical="center" wrapText="1"/>
    </xf>
    <xf numFmtId="0" fontId="18" fillId="2" borderId="4" xfId="0" applyFont="1" applyFill="1" applyBorder="1" applyAlignment="1">
      <alignment horizontal="center" vertical="center" wrapText="1"/>
    </xf>
    <xf numFmtId="0" fontId="28" fillId="2" borderId="9" xfId="0" applyFont="1" applyFill="1" applyBorder="1" applyAlignment="1">
      <alignment vertical="center"/>
    </xf>
    <xf numFmtId="0" fontId="28" fillId="2" borderId="0" xfId="0" applyFont="1" applyFill="1" applyAlignment="1">
      <alignment vertical="center"/>
    </xf>
    <xf numFmtId="0" fontId="11" fillId="2" borderId="0" xfId="0" applyFont="1" applyFill="1" applyAlignment="1">
      <alignment vertical="center"/>
    </xf>
    <xf numFmtId="0" fontId="29" fillId="2" borderId="0" xfId="0" applyFont="1" applyFill="1"/>
    <xf numFmtId="0" fontId="11" fillId="2" borderId="0" xfId="0" applyFont="1" applyFill="1" applyAlignment="1">
      <alignment horizontal="center"/>
    </xf>
    <xf numFmtId="0" fontId="30" fillId="2" borderId="0" xfId="0" applyFont="1" applyFill="1" applyAlignment="1">
      <alignment horizontal="center" vertical="center"/>
    </xf>
    <xf numFmtId="0" fontId="4" fillId="2" borderId="0" xfId="0" applyFont="1" applyFill="1" applyAlignment="1">
      <alignment horizontal="center" vertical="center" textRotation="90"/>
    </xf>
    <xf numFmtId="0" fontId="31" fillId="2" borderId="0" xfId="0" applyFont="1" applyFill="1"/>
    <xf numFmtId="0" fontId="11" fillId="11" borderId="0" xfId="0" applyFont="1" applyFill="1"/>
    <xf numFmtId="0" fontId="4" fillId="11" borderId="0" xfId="0" applyFont="1" applyFill="1"/>
    <xf numFmtId="0" fontId="15" fillId="11" borderId="0" xfId="0" applyFont="1" applyFill="1"/>
    <xf numFmtId="0" fontId="4" fillId="2" borderId="0" xfId="0" applyFont="1" applyFill="1" applyAlignment="1">
      <alignment horizontal="left" vertical="top"/>
    </xf>
    <xf numFmtId="0" fontId="11" fillId="11" borderId="1" xfId="0" applyFont="1" applyFill="1" applyBorder="1" applyAlignment="1">
      <alignment horizontal="center" vertical="center" wrapText="1"/>
    </xf>
    <xf numFmtId="0" fontId="11" fillId="11" borderId="1" xfId="0" applyFont="1" applyFill="1" applyBorder="1" applyAlignment="1">
      <alignment horizontal="center"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10" xfId="0" applyFont="1" applyFill="1" applyBorder="1" applyAlignment="1">
      <alignment horizontal="left" vertical="center"/>
    </xf>
    <xf numFmtId="0" fontId="4" fillId="2" borderId="9" xfId="0" applyFont="1" applyFill="1" applyBorder="1" applyAlignment="1">
      <alignment horizontal="center" vertical="center"/>
    </xf>
    <xf numFmtId="0" fontId="4" fillId="2" borderId="35" xfId="0"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2" borderId="13" xfId="0" applyFont="1" applyFill="1" applyBorder="1" applyAlignment="1">
      <alignment horizontal="left" vertic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4" fillId="2" borderId="13" xfId="0" applyFont="1" applyFill="1" applyBorder="1" applyAlignment="1">
      <alignment horizontal="center"/>
    </xf>
  </cellXfs>
  <cellStyles count="2">
    <cellStyle name="Hyperlink" xfId="1" builtinId="8"/>
    <cellStyle name="Normal" xfId="0" builtinId="0"/>
  </cellStyles>
  <dxfs count="35">
    <dxf>
      <fill>
        <patternFill>
          <bgColor theme="9" tint="0.59996337778862885"/>
        </patternFill>
      </fill>
    </dxf>
    <dxf>
      <fill>
        <patternFill>
          <bgColor theme="9" tint="0.59996337778862885"/>
        </patternFill>
      </fill>
    </dxf>
    <dxf>
      <font>
        <color rgb="FFFF0000"/>
      </font>
      <fill>
        <patternFill>
          <bgColor rgb="FFFF0000"/>
        </patternFill>
      </fill>
    </dxf>
    <dxf>
      <font>
        <color theme="9"/>
      </font>
      <fill>
        <patternFill>
          <bgColor theme="9"/>
        </patternFill>
      </fill>
    </dxf>
    <dxf>
      <border>
        <bottom style="thin">
          <color auto="1"/>
        </bottom>
        <vertical/>
        <horizontal/>
      </border>
    </dxf>
    <dxf>
      <fill>
        <patternFill>
          <bgColor theme="9" tint="0.59996337778862885"/>
        </patternFill>
      </fill>
    </dxf>
    <dxf>
      <border>
        <bottom style="thin">
          <color auto="1"/>
        </bottom>
        <vertical/>
        <horizontal/>
      </border>
    </dxf>
    <dxf>
      <fill>
        <patternFill>
          <bgColor theme="9" tint="0.59996337778862885"/>
        </patternFill>
      </fill>
    </dxf>
    <dxf>
      <fill>
        <patternFill>
          <bgColor theme="7" tint="0.79998168889431442"/>
        </patternFill>
      </fill>
    </dxf>
    <dxf>
      <fill>
        <patternFill>
          <bgColor theme="9" tint="0.59996337778862885"/>
        </patternFill>
      </fill>
    </dxf>
    <dxf>
      <fill>
        <patternFill>
          <bgColor theme="5" tint="0.79998168889431442"/>
        </patternFill>
      </fill>
    </dxf>
    <dxf>
      <fill>
        <patternFill>
          <bgColor theme="7" tint="0.79998168889431442"/>
        </patternFill>
      </fill>
    </dxf>
    <dxf>
      <fill>
        <patternFill>
          <bgColor theme="9" tint="0.59996337778862885"/>
        </patternFill>
      </fill>
    </dxf>
    <dxf>
      <fill>
        <patternFill>
          <bgColor theme="5" tint="0.79998168889431442"/>
        </patternFill>
      </fill>
    </dxf>
    <dxf>
      <fill>
        <patternFill>
          <bgColor theme="0" tint="-4.9989318521683403E-2"/>
        </patternFill>
      </fill>
    </dxf>
    <dxf>
      <fill>
        <patternFill>
          <bgColor theme="7" tint="0.59996337778862885"/>
        </patternFill>
      </fill>
    </dxf>
    <dxf>
      <fill>
        <patternFill>
          <bgColor theme="0" tint="-4.9989318521683403E-2"/>
        </patternFill>
      </fill>
    </dxf>
    <dxf>
      <fill>
        <patternFill>
          <bgColor theme="0" tint="-0.14996795556505021"/>
        </patternFill>
      </fill>
    </dxf>
    <dxf>
      <fill>
        <patternFill>
          <bgColor theme="4" tint="0.79998168889431442"/>
        </patternFill>
      </fill>
    </dxf>
    <dxf>
      <fill>
        <patternFill>
          <bgColor theme="9" tint="0.39994506668294322"/>
        </patternFill>
      </fill>
    </dxf>
    <dxf>
      <fill>
        <patternFill>
          <bgColor theme="0" tint="-4.9989318521683403E-2"/>
        </patternFill>
      </fill>
    </dxf>
    <dxf>
      <fill>
        <patternFill>
          <bgColor theme="4" tint="0.79998168889431442"/>
        </patternFill>
      </fill>
    </dxf>
    <dxf>
      <fill>
        <patternFill>
          <bgColor theme="7" tint="0.39994506668294322"/>
        </patternFill>
      </fill>
    </dxf>
    <dxf>
      <fill>
        <patternFill>
          <bgColor theme="7"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4" tint="0.79998168889431442"/>
        </patternFill>
      </fill>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Drop" dropStyle="combo" dx="31" fmlaLink="$O$9" fmlaRange="$T$1:$T$2" noThreeD="1" sel="1" val="0"/>
</file>

<file path=xl/ctrlProps/ctrlProp10.xml><?xml version="1.0" encoding="utf-8"?>
<formControlPr xmlns="http://schemas.microsoft.com/office/spreadsheetml/2009/9/main" objectType="Drop" dropStyle="combo" dx="31" fmlaLink="$O$20" fmlaRange="$T$1:$T$2" noThreeD="1" sel="1" val="0"/>
</file>

<file path=xl/ctrlProps/ctrlProp11.xml><?xml version="1.0" encoding="utf-8"?>
<formControlPr xmlns="http://schemas.microsoft.com/office/spreadsheetml/2009/9/main" objectType="Drop" dropStyle="combo" dx="31" fmlaLink="$O$21" fmlaRange="$T$1:$T$2" noThreeD="1" sel="1" val="0"/>
</file>

<file path=xl/ctrlProps/ctrlProp12.xml><?xml version="1.0" encoding="utf-8"?>
<formControlPr xmlns="http://schemas.microsoft.com/office/spreadsheetml/2009/9/main" objectType="Drop" dropStyle="combo" dx="31" fmlaLink="$O$23" fmlaRange="$T$1:$T$2" noThreeD="1" sel="1" val="0"/>
</file>

<file path=xl/ctrlProps/ctrlProp13.xml><?xml version="1.0" encoding="utf-8"?>
<formControlPr xmlns="http://schemas.microsoft.com/office/spreadsheetml/2009/9/main" objectType="Drop" dropStyle="combo" dx="31" fmlaLink="$O$24" fmlaRange="$T$1:$T$2" noThreeD="1" sel="1" val="0"/>
</file>

<file path=xl/ctrlProps/ctrlProp14.xml><?xml version="1.0" encoding="utf-8"?>
<formControlPr xmlns="http://schemas.microsoft.com/office/spreadsheetml/2009/9/main" objectType="Drop" dropStyle="combo" dx="31" fmlaLink="$P$98" fmlaRange="$P$105:$P$110" noThreeD="1" sel="1" val="0"/>
</file>

<file path=xl/ctrlProps/ctrlProp15.xml><?xml version="1.0" encoding="utf-8"?>
<formControlPr xmlns="http://schemas.microsoft.com/office/spreadsheetml/2009/9/main" objectType="Drop" dropStyle="combo" dx="31" fmlaLink="$O$8" fmlaRange="$T$1:$T$2" noThreeD="1" sel="1" val="0"/>
</file>

<file path=xl/ctrlProps/ctrlProp16.xml><?xml version="1.0" encoding="utf-8"?>
<formControlPr xmlns="http://schemas.microsoft.com/office/spreadsheetml/2009/9/main" objectType="Drop" dropStyle="combo" dx="31" fmlaLink="$O$9" fmlaRange="$T$1:$T$2" noThreeD="1" sel="1" val="0"/>
</file>

<file path=xl/ctrlProps/ctrlProp17.xml><?xml version="1.0" encoding="utf-8"?>
<formControlPr xmlns="http://schemas.microsoft.com/office/spreadsheetml/2009/9/main" objectType="Drop" dropStyle="combo" dx="31" fmlaLink="$O$12" fmlaRange="$T$1:$T$2" noThreeD="1" sel="1" val="0"/>
</file>

<file path=xl/ctrlProps/ctrlProp18.xml><?xml version="1.0" encoding="utf-8"?>
<formControlPr xmlns="http://schemas.microsoft.com/office/spreadsheetml/2009/9/main" objectType="Drop" dropStyle="combo" dx="31" fmlaLink="$O$13" fmlaRange="$T$1:$T$2" noThreeD="1" sel="1" val="0"/>
</file>

<file path=xl/ctrlProps/ctrlProp19.xml><?xml version="1.0" encoding="utf-8"?>
<formControlPr xmlns="http://schemas.microsoft.com/office/spreadsheetml/2009/9/main" objectType="Drop" dropStyle="combo" dx="31" fmlaLink="$O$14" fmlaRange="$T$1:$T$2" noThreeD="1" sel="1" val="0"/>
</file>

<file path=xl/ctrlProps/ctrlProp2.xml><?xml version="1.0" encoding="utf-8"?>
<formControlPr xmlns="http://schemas.microsoft.com/office/spreadsheetml/2009/9/main" objectType="Drop" dropStyle="combo" dx="31" fmlaLink="$O$10" fmlaRange="$T$1:$T$2" noThreeD="1" sel="1" val="0"/>
</file>

<file path=xl/ctrlProps/ctrlProp20.xml><?xml version="1.0" encoding="utf-8"?>
<formControlPr xmlns="http://schemas.microsoft.com/office/spreadsheetml/2009/9/main" objectType="Drop" dropStyle="combo" dx="31" fmlaLink="$O$16" fmlaRange="$T$1:$T$2" noThreeD="1" sel="1" val="0"/>
</file>

<file path=xl/ctrlProps/ctrlProp21.xml><?xml version="1.0" encoding="utf-8"?>
<formControlPr xmlns="http://schemas.microsoft.com/office/spreadsheetml/2009/9/main" objectType="Drop" dropStyle="combo" dx="31" fmlaLink="$O$17" fmlaRange="$T$1:$T$2" noThreeD="1" sel="1" val="0"/>
</file>

<file path=xl/ctrlProps/ctrlProp22.xml><?xml version="1.0" encoding="utf-8"?>
<formControlPr xmlns="http://schemas.microsoft.com/office/spreadsheetml/2009/9/main" objectType="Drop" dropStyle="combo" dx="31" fmlaLink="$O$18" fmlaRange="$T$1:$T$2" noThreeD="1" sel="1" val="0"/>
</file>

<file path=xl/ctrlProps/ctrlProp23.xml><?xml version="1.0" encoding="utf-8"?>
<formControlPr xmlns="http://schemas.microsoft.com/office/spreadsheetml/2009/9/main" objectType="Drop" dropStyle="combo" dx="31" fmlaLink="$O$20" fmlaRange="$T$1:$T$2" noThreeD="1" sel="1" val="0"/>
</file>

<file path=xl/ctrlProps/ctrlProp24.xml><?xml version="1.0" encoding="utf-8"?>
<formControlPr xmlns="http://schemas.microsoft.com/office/spreadsheetml/2009/9/main" objectType="Drop" dropStyle="combo" dx="31" fmlaLink="$O$21" fmlaRange="$T$1:$T$2" noThreeD="1" sel="1" val="0"/>
</file>

<file path=xl/ctrlProps/ctrlProp25.xml><?xml version="1.0" encoding="utf-8"?>
<formControlPr xmlns="http://schemas.microsoft.com/office/spreadsheetml/2009/9/main" objectType="Drop" dropStyle="combo" dx="31" fmlaLink="$O$23" fmlaRange="$T$1:$T$2" noThreeD="1" sel="1" val="0"/>
</file>

<file path=xl/ctrlProps/ctrlProp26.xml><?xml version="1.0" encoding="utf-8"?>
<formControlPr xmlns="http://schemas.microsoft.com/office/spreadsheetml/2009/9/main" objectType="Drop" dropStyle="combo" dx="31" fmlaLink="$O$25" fmlaRange="$T$1:$T$2" noThreeD="1" sel="1" val="0"/>
</file>

<file path=xl/ctrlProps/ctrlProp27.xml><?xml version="1.0" encoding="utf-8"?>
<formControlPr xmlns="http://schemas.microsoft.com/office/spreadsheetml/2009/9/main" objectType="Drop" dropStyle="combo" dx="31" fmlaLink="$O$27" fmlaRange="$T$1:$T$2" noThreeD="1" sel="1" val="0"/>
</file>

<file path=xl/ctrlProps/ctrlProp28.xml><?xml version="1.0" encoding="utf-8"?>
<formControlPr xmlns="http://schemas.microsoft.com/office/spreadsheetml/2009/9/main" objectType="Drop" dropStyle="combo" dx="31" fmlaLink="$O$22" fmlaRange="$T$1:$T$2" noThreeD="1" sel="1" val="0"/>
</file>

<file path=xl/ctrlProps/ctrlProp29.xml><?xml version="1.0" encoding="utf-8"?>
<formControlPr xmlns="http://schemas.microsoft.com/office/spreadsheetml/2009/9/main" objectType="Drop" dropStyle="combo" dx="31" fmlaLink="$O$29" fmlaRange="$T$1:$T$2" noThreeD="1" sel="1" val="0"/>
</file>

<file path=xl/ctrlProps/ctrlProp3.xml><?xml version="1.0" encoding="utf-8"?>
<formControlPr xmlns="http://schemas.microsoft.com/office/spreadsheetml/2009/9/main" objectType="Drop" dropStyle="combo" dx="31" fmlaLink="$O$11" fmlaRange="$T$1:$T$2" noThreeD="1" sel="1" val="0"/>
</file>

<file path=xl/ctrlProps/ctrlProp30.xml><?xml version="1.0" encoding="utf-8"?>
<formControlPr xmlns="http://schemas.microsoft.com/office/spreadsheetml/2009/9/main" objectType="Drop" dropStyle="combo" dx="31" fmlaLink="$O$31" fmlaRange="$T$1:$T$2" noThreeD="1" sel="1" val="0"/>
</file>

<file path=xl/ctrlProps/ctrlProp31.xml><?xml version="1.0" encoding="utf-8"?>
<formControlPr xmlns="http://schemas.microsoft.com/office/spreadsheetml/2009/9/main" objectType="Drop" dropStyle="combo" dx="31" fmlaLink="$O$32" fmlaRange="$T$1:$T$2" noThreeD="1" sel="1" val="0"/>
</file>

<file path=xl/ctrlProps/ctrlProp32.xml><?xml version="1.0" encoding="utf-8"?>
<formControlPr xmlns="http://schemas.microsoft.com/office/spreadsheetml/2009/9/main" objectType="Drop" dropStyle="combo" dx="31" fmlaLink="$O$33" fmlaRange="$T$1:$T$2" noThreeD="1" sel="1" val="0"/>
</file>

<file path=xl/ctrlProps/ctrlProp33.xml><?xml version="1.0" encoding="utf-8"?>
<formControlPr xmlns="http://schemas.microsoft.com/office/spreadsheetml/2009/9/main" objectType="Drop" dropStyle="combo" dx="31" fmlaLink="$O$8" fmlaRange="$T$1:$T$2" noThreeD="1" sel="1" val="0"/>
</file>

<file path=xl/ctrlProps/ctrlProp34.xml><?xml version="1.0" encoding="utf-8"?>
<formControlPr xmlns="http://schemas.microsoft.com/office/spreadsheetml/2009/9/main" objectType="Drop" dropStyle="combo" dx="31" fmlaLink="$O$10" fmlaRange="$T$1:$T$2" noThreeD="1" sel="1" val="0"/>
</file>

<file path=xl/ctrlProps/ctrlProp35.xml><?xml version="1.0" encoding="utf-8"?>
<formControlPr xmlns="http://schemas.microsoft.com/office/spreadsheetml/2009/9/main" objectType="Drop" dropStyle="combo" dx="31" fmlaLink="$O$13" fmlaRange="$T$1:$T$2" noThreeD="1" sel="1" val="0"/>
</file>

<file path=xl/ctrlProps/ctrlProp36.xml><?xml version="1.0" encoding="utf-8"?>
<formControlPr xmlns="http://schemas.microsoft.com/office/spreadsheetml/2009/9/main" objectType="Drop" dropStyle="combo" dx="31" fmlaLink="$O$14" fmlaRange="$T$1:$T$2" noThreeD="1" sel="1" val="0"/>
</file>

<file path=xl/ctrlProps/ctrlProp37.xml><?xml version="1.0" encoding="utf-8"?>
<formControlPr xmlns="http://schemas.microsoft.com/office/spreadsheetml/2009/9/main" objectType="Drop" dropStyle="combo" dx="31" fmlaLink="$O$17" fmlaRange="$T$1:$T$2" noThreeD="1" sel="1" val="0"/>
</file>

<file path=xl/ctrlProps/ctrlProp38.xml><?xml version="1.0" encoding="utf-8"?>
<formControlPr xmlns="http://schemas.microsoft.com/office/spreadsheetml/2009/9/main" objectType="Drop" dropStyle="combo" dx="31" fmlaLink="$O$19" fmlaRange="$T$1:$T$2" noThreeD="1" sel="1" val="0"/>
</file>

<file path=xl/ctrlProps/ctrlProp39.xml><?xml version="1.0" encoding="utf-8"?>
<formControlPr xmlns="http://schemas.microsoft.com/office/spreadsheetml/2009/9/main" objectType="Drop" dropStyle="combo" dx="31" fmlaLink="$O$20" fmlaRange="$T$1:$T$2" noThreeD="1" sel="1" val="0"/>
</file>

<file path=xl/ctrlProps/ctrlProp4.xml><?xml version="1.0" encoding="utf-8"?>
<formControlPr xmlns="http://schemas.microsoft.com/office/spreadsheetml/2009/9/main" objectType="Drop" dropStyle="combo" dx="31" fmlaLink="$O$12" fmlaRange="$T$1:$T$2" noThreeD="1" sel="1" val="0"/>
</file>

<file path=xl/ctrlProps/ctrlProp40.xml><?xml version="1.0" encoding="utf-8"?>
<formControlPr xmlns="http://schemas.microsoft.com/office/spreadsheetml/2009/9/main" objectType="Drop" dropStyle="combo" dx="31" fmlaLink="$O$21" fmlaRange="$T$1:$T$2" noThreeD="1" sel="1" val="0"/>
</file>

<file path=xl/ctrlProps/ctrlProp41.xml><?xml version="1.0" encoding="utf-8"?>
<formControlPr xmlns="http://schemas.microsoft.com/office/spreadsheetml/2009/9/main" objectType="Drop" dropStyle="combo" dx="31" fmlaLink="$O$23" fmlaRange="$T$1:$T$2" noThreeD="1" sel="1" val="0"/>
</file>

<file path=xl/ctrlProps/ctrlProp42.xml><?xml version="1.0" encoding="utf-8"?>
<formControlPr xmlns="http://schemas.microsoft.com/office/spreadsheetml/2009/9/main" objectType="Drop" dropStyle="combo" dx="31" fmlaLink="$O$9" fmlaRange="$T$1:$T$2" noThreeD="1" sel="1" val="0"/>
</file>

<file path=xl/ctrlProps/ctrlProp43.xml><?xml version="1.0" encoding="utf-8"?>
<formControlPr xmlns="http://schemas.microsoft.com/office/spreadsheetml/2009/9/main" objectType="Drop" dropStyle="combo" dx="31" fmlaLink="$O$15" fmlaRange="$T$1:$T$2" noThreeD="1" sel="1" val="0"/>
</file>

<file path=xl/ctrlProps/ctrlProp44.xml><?xml version="1.0" encoding="utf-8"?>
<formControlPr xmlns="http://schemas.microsoft.com/office/spreadsheetml/2009/9/main" objectType="Drop" dropStyle="combo" dx="31" fmlaLink="$O$16" fmlaRange="$T$1:$T$2" noThreeD="1" sel="1" val="0"/>
</file>

<file path=xl/ctrlProps/ctrlProp45.xml><?xml version="1.0" encoding="utf-8"?>
<formControlPr xmlns="http://schemas.microsoft.com/office/spreadsheetml/2009/9/main" objectType="Radio" firstButton="1" fmlaLink="$P$74" lockText="1" noThreeD="1"/>
</file>

<file path=xl/ctrlProps/ctrlProp46.xml><?xml version="1.0" encoding="utf-8"?>
<formControlPr xmlns="http://schemas.microsoft.com/office/spreadsheetml/2009/9/main" objectType="Radio" checked="Checked" lockText="1" noThreeD="1"/>
</file>

<file path=xl/ctrlProps/ctrlProp47.xml><?xml version="1.0" encoding="utf-8"?>
<formControlPr xmlns="http://schemas.microsoft.com/office/spreadsheetml/2009/9/main" objectType="Drop" dropStyle="combo" dx="31" fmlaLink="$M$8" fmlaRange="$P$7:$P$11" noThreeD="1" sel="1" val="0"/>
</file>

<file path=xl/ctrlProps/ctrlProp48.xml><?xml version="1.0" encoding="utf-8"?>
<formControlPr xmlns="http://schemas.microsoft.com/office/spreadsheetml/2009/9/main" objectType="Radio" firstButton="1" fmlaLink="$O$11" lockText="1" noThreeD="1"/>
</file>

<file path=xl/ctrlProps/ctrlProp49.xml><?xml version="1.0" encoding="utf-8"?>
<formControlPr xmlns="http://schemas.microsoft.com/office/spreadsheetml/2009/9/main" objectType="Drop" dropStyle="combo" dx="31" fmlaLink="$M$13" fmlaRange="$O$13:$O$14" noThreeD="1" sel="1" val="0"/>
</file>

<file path=xl/ctrlProps/ctrlProp5.xml><?xml version="1.0" encoding="utf-8"?>
<formControlPr xmlns="http://schemas.microsoft.com/office/spreadsheetml/2009/9/main" objectType="Drop" dropStyle="combo" dx="31" fmlaLink="$O$13" fmlaRange="$T$1:$T$2" noThreeD="1" sel="1" val="0"/>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Drop" dropStyle="combo" dx="31" fmlaLink="$M$15" fmlaRange="$O$13:$O$14" noThreeD="1" sel="1" val="0"/>
</file>

<file path=xl/ctrlProps/ctrlProp53.xml><?xml version="1.0" encoding="utf-8"?>
<formControlPr xmlns="http://schemas.microsoft.com/office/spreadsheetml/2009/9/main" objectType="Drop" dropStyle="combo" dx="31" fmlaLink="$M$16" fmlaRange="$O$13:$O$14" noThreeD="1" sel="1" val="0"/>
</file>

<file path=xl/ctrlProps/ctrlProp54.xml><?xml version="1.0" encoding="utf-8"?>
<formControlPr xmlns="http://schemas.microsoft.com/office/spreadsheetml/2009/9/main" objectType="Drop" dropStyle="combo" dx="31" fmlaLink="$M$17" fmlaRange="$O$13:$O$14" noThreeD="1" sel="1" val="0"/>
</file>

<file path=xl/ctrlProps/ctrlProp55.xml><?xml version="1.0" encoding="utf-8"?>
<formControlPr xmlns="http://schemas.microsoft.com/office/spreadsheetml/2009/9/main" objectType="Drop" dropStyle="combo" dx="31" fmlaLink="$M$19" fmlaRange="$O$13:$O$14" noThreeD="1" sel="1" val="0"/>
</file>

<file path=xl/ctrlProps/ctrlProp56.xml><?xml version="1.0" encoding="utf-8"?>
<formControlPr xmlns="http://schemas.microsoft.com/office/spreadsheetml/2009/9/main" objectType="Drop" dropStyle="combo" dx="31" fmlaLink="$M$20" fmlaRange="$O$13:$O$14" noThreeD="1" sel="1" val="0"/>
</file>

<file path=xl/ctrlProps/ctrlProp57.xml><?xml version="1.0" encoding="utf-8"?>
<formControlPr xmlns="http://schemas.microsoft.com/office/spreadsheetml/2009/9/main" objectType="Drop" dropStyle="combo" dx="31" fmlaLink="$K$54" fmlaRange="$P$52:$P$55" noThreeD="1" sel="1" val="0"/>
</file>

<file path=xl/ctrlProps/ctrlProp58.xml><?xml version="1.0" encoding="utf-8"?>
<formControlPr xmlns="http://schemas.microsoft.com/office/spreadsheetml/2009/9/main" objectType="Drop" dropStyle="combo" dx="31" fmlaLink="$G$28" fmlaRange="$P$25:$P$27" noThreeD="1" sel="1" val="0"/>
</file>

<file path=xl/ctrlProps/ctrlProp59.xml><?xml version="1.0" encoding="utf-8"?>
<formControlPr xmlns="http://schemas.microsoft.com/office/spreadsheetml/2009/9/main" objectType="Drop" dropStyle="combo" dx="31" fmlaLink="$G$34" fmlaRange="$P$31:$P$33" noThreeD="1" sel="1" val="0"/>
</file>

<file path=xl/ctrlProps/ctrlProp6.xml><?xml version="1.0" encoding="utf-8"?>
<formControlPr xmlns="http://schemas.microsoft.com/office/spreadsheetml/2009/9/main" objectType="Drop" dropStyle="combo" dx="31" fmlaLink="$O$14" fmlaRange="$T$1:$T$2" noThreeD="1" sel="1" val="0"/>
</file>

<file path=xl/ctrlProps/ctrlProp60.xml><?xml version="1.0" encoding="utf-8"?>
<formControlPr xmlns="http://schemas.microsoft.com/office/spreadsheetml/2009/9/main" objectType="Drop" dropStyle="combo" dx="31" fmlaLink="$C$61" fmlaRange="$P$60:$P$63" noThreeD="1" sel="1" val="0"/>
</file>

<file path=xl/ctrlProps/ctrlProp7.xml><?xml version="1.0" encoding="utf-8"?>
<formControlPr xmlns="http://schemas.microsoft.com/office/spreadsheetml/2009/9/main" objectType="Drop" dropStyle="combo" dx="31" fmlaLink="$O$15" fmlaRange="$T$1:$T$2" noThreeD="1" sel="1" val="0"/>
</file>

<file path=xl/ctrlProps/ctrlProp8.xml><?xml version="1.0" encoding="utf-8"?>
<formControlPr xmlns="http://schemas.microsoft.com/office/spreadsheetml/2009/9/main" objectType="Drop" dropStyle="combo" dx="31" fmlaLink="$O$16" fmlaRange="$T$1:$T$2" noThreeD="1" sel="1" val="0"/>
</file>

<file path=xl/ctrlProps/ctrlProp9.xml><?xml version="1.0" encoding="utf-8"?>
<formControlPr xmlns="http://schemas.microsoft.com/office/spreadsheetml/2009/9/main" objectType="Drop" dropStyle="combo" dx="31" fmlaLink="$O$19" fmlaRange="$T$1:$T$2"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3.png"/><Relationship Id="rId4" Type="http://schemas.openxmlformats.org/officeDocument/2006/relationships/image" Target="../media/image8.png"/></Relationships>
</file>

<file path=xl/drawings/_rels/drawing1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3.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566267</xdr:colOff>
      <xdr:row>3</xdr:row>
      <xdr:rowOff>41121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3004667" cy="59357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158750</xdr:colOff>
      <xdr:row>9</xdr:row>
      <xdr:rowOff>0</xdr:rowOff>
    </xdr:from>
    <xdr:ext cx="259451" cy="222999"/>
    <xdr:pic>
      <xdr:nvPicPr>
        <xdr:cNvPr id="4" name="Picture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1"/>
        <a:stretch>
          <a:fillRect/>
        </a:stretch>
      </xdr:blipFill>
      <xdr:spPr>
        <a:xfrm>
          <a:off x="158750" y="1657350"/>
          <a:ext cx="259451" cy="222999"/>
        </a:xfrm>
        <a:prstGeom prst="rect">
          <a:avLst/>
        </a:prstGeom>
      </xdr:spPr>
    </xdr:pic>
    <xdr:clientData/>
  </xdr:oneCellAnchor>
  <xdr:twoCellAnchor editAs="oneCell">
    <xdr:from>
      <xdr:col>0</xdr:col>
      <xdr:colOff>139700</xdr:colOff>
      <xdr:row>29</xdr:row>
      <xdr:rowOff>169097</xdr:rowOff>
    </xdr:from>
    <xdr:to>
      <xdr:col>0</xdr:col>
      <xdr:colOff>412750</xdr:colOff>
      <xdr:row>31</xdr:row>
      <xdr:rowOff>39716</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2"/>
        <a:stretch>
          <a:fillRect/>
        </a:stretch>
      </xdr:blipFill>
      <xdr:spPr>
        <a:xfrm>
          <a:off x="139700" y="5509447"/>
          <a:ext cx="273050" cy="238919"/>
        </a:xfrm>
        <a:prstGeom prst="rect">
          <a:avLst/>
        </a:prstGeom>
      </xdr:spPr>
    </xdr:pic>
    <xdr:clientData/>
  </xdr:twoCellAnchor>
  <xdr:twoCellAnchor editAs="oneCell">
    <xdr:from>
      <xdr:col>0</xdr:col>
      <xdr:colOff>146050</xdr:colOff>
      <xdr:row>6</xdr:row>
      <xdr:rowOff>19050</xdr:rowOff>
    </xdr:from>
    <xdr:to>
      <xdr:col>0</xdr:col>
      <xdr:colOff>412749</xdr:colOff>
      <xdr:row>7</xdr:row>
      <xdr:rowOff>65633</xdr:rowOff>
    </xdr:to>
    <xdr:pic>
      <xdr:nvPicPr>
        <xdr:cNvPr id="6" name="Picture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3"/>
        <a:stretch>
          <a:fillRect/>
        </a:stretch>
      </xdr:blipFill>
      <xdr:spPr>
        <a:xfrm>
          <a:off x="146050" y="1123950"/>
          <a:ext cx="266699" cy="230733"/>
        </a:xfrm>
        <a:prstGeom prst="rect">
          <a:avLst/>
        </a:prstGeom>
      </xdr:spPr>
    </xdr:pic>
    <xdr:clientData/>
  </xdr:twoCellAnchor>
  <xdr:twoCellAnchor editAs="oneCell">
    <xdr:from>
      <xdr:col>0</xdr:col>
      <xdr:colOff>152400</xdr:colOff>
      <xdr:row>12</xdr:row>
      <xdr:rowOff>0</xdr:rowOff>
    </xdr:from>
    <xdr:to>
      <xdr:col>0</xdr:col>
      <xdr:colOff>419099</xdr:colOff>
      <xdr:row>13</xdr:row>
      <xdr:rowOff>46583</xdr:rowOff>
    </xdr:to>
    <xdr:pic>
      <xdr:nvPicPr>
        <xdr:cNvPr id="7" name="Picture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3"/>
        <a:stretch>
          <a:fillRect/>
        </a:stretch>
      </xdr:blipFill>
      <xdr:spPr>
        <a:xfrm>
          <a:off x="152400" y="2209800"/>
          <a:ext cx="266699" cy="230733"/>
        </a:xfrm>
        <a:prstGeom prst="rect">
          <a:avLst/>
        </a:prstGeom>
      </xdr:spPr>
    </xdr:pic>
    <xdr:clientData/>
  </xdr:twoCellAnchor>
  <xdr:twoCellAnchor editAs="oneCell">
    <xdr:from>
      <xdr:col>0</xdr:col>
      <xdr:colOff>152400</xdr:colOff>
      <xdr:row>15</xdr:row>
      <xdr:rowOff>6350</xdr:rowOff>
    </xdr:from>
    <xdr:to>
      <xdr:col>0</xdr:col>
      <xdr:colOff>419099</xdr:colOff>
      <xdr:row>16</xdr:row>
      <xdr:rowOff>52933</xdr:rowOff>
    </xdr:to>
    <xdr:pic>
      <xdr:nvPicPr>
        <xdr:cNvPr id="8" name="Picture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3"/>
        <a:stretch>
          <a:fillRect/>
        </a:stretch>
      </xdr:blipFill>
      <xdr:spPr>
        <a:xfrm>
          <a:off x="152400" y="2768600"/>
          <a:ext cx="266699" cy="230733"/>
        </a:xfrm>
        <a:prstGeom prst="rect">
          <a:avLst/>
        </a:prstGeom>
      </xdr:spPr>
    </xdr:pic>
    <xdr:clientData/>
  </xdr:twoCellAnchor>
  <xdr:twoCellAnchor editAs="oneCell">
    <xdr:from>
      <xdr:col>0</xdr:col>
      <xdr:colOff>158750</xdr:colOff>
      <xdr:row>18</xdr:row>
      <xdr:rowOff>0</xdr:rowOff>
    </xdr:from>
    <xdr:to>
      <xdr:col>0</xdr:col>
      <xdr:colOff>425449</xdr:colOff>
      <xdr:row>19</xdr:row>
      <xdr:rowOff>46583</xdr:rowOff>
    </xdr:to>
    <xdr:pic>
      <xdr:nvPicPr>
        <xdr:cNvPr id="9" name="Picture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3"/>
        <a:stretch>
          <a:fillRect/>
        </a:stretch>
      </xdr:blipFill>
      <xdr:spPr>
        <a:xfrm>
          <a:off x="158750" y="3314700"/>
          <a:ext cx="266699" cy="230733"/>
        </a:xfrm>
        <a:prstGeom prst="rect">
          <a:avLst/>
        </a:prstGeom>
      </xdr:spPr>
    </xdr:pic>
    <xdr:clientData/>
  </xdr:twoCellAnchor>
  <xdr:oneCellAnchor>
    <xdr:from>
      <xdr:col>0</xdr:col>
      <xdr:colOff>152400</xdr:colOff>
      <xdr:row>21</xdr:row>
      <xdr:rowOff>19050</xdr:rowOff>
    </xdr:from>
    <xdr:ext cx="259451" cy="222999"/>
    <xdr:pic>
      <xdr:nvPicPr>
        <xdr:cNvPr id="10" name="Picture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1"/>
        <a:stretch>
          <a:fillRect/>
        </a:stretch>
      </xdr:blipFill>
      <xdr:spPr>
        <a:xfrm>
          <a:off x="152400" y="3886200"/>
          <a:ext cx="259451" cy="222999"/>
        </a:xfrm>
        <a:prstGeom prst="rect">
          <a:avLst/>
        </a:prstGeom>
      </xdr:spPr>
    </xdr:pic>
    <xdr:clientData/>
  </xdr:oneCellAnchor>
  <xdr:oneCellAnchor>
    <xdr:from>
      <xdr:col>0</xdr:col>
      <xdr:colOff>152400</xdr:colOff>
      <xdr:row>24</xdr:row>
      <xdr:rowOff>6350</xdr:rowOff>
    </xdr:from>
    <xdr:ext cx="259451" cy="222999"/>
    <xdr:pic>
      <xdr:nvPicPr>
        <xdr:cNvPr id="11" name="Picture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1"/>
        <a:stretch>
          <a:fillRect/>
        </a:stretch>
      </xdr:blipFill>
      <xdr:spPr>
        <a:xfrm>
          <a:off x="152400" y="4425950"/>
          <a:ext cx="259451" cy="222999"/>
        </a:xfrm>
        <a:prstGeom prst="rect">
          <a:avLst/>
        </a:prstGeom>
      </xdr:spPr>
    </xdr:pic>
    <xdr:clientData/>
  </xdr:oneCellAnchor>
  <xdr:twoCellAnchor editAs="oneCell">
    <xdr:from>
      <xdr:col>0</xdr:col>
      <xdr:colOff>152400</xdr:colOff>
      <xdr:row>27</xdr:row>
      <xdr:rowOff>12700</xdr:rowOff>
    </xdr:from>
    <xdr:to>
      <xdr:col>0</xdr:col>
      <xdr:colOff>419099</xdr:colOff>
      <xdr:row>28</xdr:row>
      <xdr:rowOff>59283</xdr:rowOff>
    </xdr:to>
    <xdr:pic>
      <xdr:nvPicPr>
        <xdr:cNvPr id="12" name="Picture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3"/>
        <a:stretch>
          <a:fillRect/>
        </a:stretch>
      </xdr:blipFill>
      <xdr:spPr>
        <a:xfrm>
          <a:off x="152400" y="4984750"/>
          <a:ext cx="266699" cy="230733"/>
        </a:xfrm>
        <a:prstGeom prst="rect">
          <a:avLst/>
        </a:prstGeom>
      </xdr:spPr>
    </xdr:pic>
    <xdr:clientData/>
  </xdr:twoCellAnchor>
  <xdr:twoCellAnchor editAs="oneCell">
    <xdr:from>
      <xdr:col>0</xdr:col>
      <xdr:colOff>146050</xdr:colOff>
      <xdr:row>32</xdr:row>
      <xdr:rowOff>175447</xdr:rowOff>
    </xdr:from>
    <xdr:to>
      <xdr:col>0</xdr:col>
      <xdr:colOff>419100</xdr:colOff>
      <xdr:row>34</xdr:row>
      <xdr:rowOff>46066</xdr:rowOff>
    </xdr:to>
    <xdr:pic>
      <xdr:nvPicPr>
        <xdr:cNvPr id="13" name="Picture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2"/>
        <a:stretch>
          <a:fillRect/>
        </a:stretch>
      </xdr:blipFill>
      <xdr:spPr>
        <a:xfrm>
          <a:off x="146050" y="6068247"/>
          <a:ext cx="273050" cy="23891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158750</xdr:colOff>
      <xdr:row>9</xdr:row>
      <xdr:rowOff>0</xdr:rowOff>
    </xdr:from>
    <xdr:ext cx="259451" cy="222999"/>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58750" y="1657350"/>
          <a:ext cx="259451" cy="222999"/>
        </a:xfrm>
        <a:prstGeom prst="rect">
          <a:avLst/>
        </a:prstGeom>
      </xdr:spPr>
    </xdr:pic>
    <xdr:clientData/>
  </xdr:oneCellAnchor>
  <xdr:twoCellAnchor editAs="oneCell">
    <xdr:from>
      <xdr:col>0</xdr:col>
      <xdr:colOff>146050</xdr:colOff>
      <xdr:row>6</xdr:row>
      <xdr:rowOff>19050</xdr:rowOff>
    </xdr:from>
    <xdr:to>
      <xdr:col>0</xdr:col>
      <xdr:colOff>412749</xdr:colOff>
      <xdr:row>7</xdr:row>
      <xdr:rowOff>65633</xdr:rowOff>
    </xdr:to>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2"/>
        <a:stretch>
          <a:fillRect/>
        </a:stretch>
      </xdr:blipFill>
      <xdr:spPr>
        <a:xfrm>
          <a:off x="146050" y="1123950"/>
          <a:ext cx="266699" cy="230733"/>
        </a:xfrm>
        <a:prstGeom prst="rect">
          <a:avLst/>
        </a:prstGeom>
      </xdr:spPr>
    </xdr:pic>
    <xdr:clientData/>
  </xdr:twoCellAnchor>
  <xdr:twoCellAnchor editAs="oneCell">
    <xdr:from>
      <xdr:col>0</xdr:col>
      <xdr:colOff>152400</xdr:colOff>
      <xdr:row>12</xdr:row>
      <xdr:rowOff>0</xdr:rowOff>
    </xdr:from>
    <xdr:to>
      <xdr:col>0</xdr:col>
      <xdr:colOff>419099</xdr:colOff>
      <xdr:row>13</xdr:row>
      <xdr:rowOff>46583</xdr:rowOff>
    </xdr:to>
    <xdr:pic>
      <xdr:nvPicPr>
        <xdr:cNvPr id="5" name="Picture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a:stretch>
          <a:fillRect/>
        </a:stretch>
      </xdr:blipFill>
      <xdr:spPr>
        <a:xfrm>
          <a:off x="152400" y="2209800"/>
          <a:ext cx="266699" cy="230733"/>
        </a:xfrm>
        <a:prstGeom prst="rect">
          <a:avLst/>
        </a:prstGeom>
      </xdr:spPr>
    </xdr:pic>
    <xdr:clientData/>
  </xdr:twoCellAnchor>
  <xdr:oneCellAnchor>
    <xdr:from>
      <xdr:col>0</xdr:col>
      <xdr:colOff>152400</xdr:colOff>
      <xdr:row>20</xdr:row>
      <xdr:rowOff>31750</xdr:rowOff>
    </xdr:from>
    <xdr:ext cx="259451" cy="222999"/>
    <xdr:pic>
      <xdr:nvPicPr>
        <xdr:cNvPr id="8" name="Picture 7">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a:stretch>
          <a:fillRect/>
        </a:stretch>
      </xdr:blipFill>
      <xdr:spPr>
        <a:xfrm>
          <a:off x="152400" y="3714750"/>
          <a:ext cx="259451" cy="222999"/>
        </a:xfrm>
        <a:prstGeom prst="rect">
          <a:avLst/>
        </a:prstGeom>
      </xdr:spPr>
    </xdr:pic>
    <xdr:clientData/>
  </xdr:oneCellAnchor>
  <xdr:oneCellAnchor>
    <xdr:from>
      <xdr:col>0</xdr:col>
      <xdr:colOff>146050</xdr:colOff>
      <xdr:row>23</xdr:row>
      <xdr:rowOff>31750</xdr:rowOff>
    </xdr:from>
    <xdr:ext cx="259451" cy="222999"/>
    <xdr:pic>
      <xdr:nvPicPr>
        <xdr:cNvPr id="9" name="Picture 8">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1"/>
        <a:stretch>
          <a:fillRect/>
        </a:stretch>
      </xdr:blipFill>
      <xdr:spPr>
        <a:xfrm>
          <a:off x="146050" y="4267200"/>
          <a:ext cx="259451" cy="222999"/>
        </a:xfrm>
        <a:prstGeom prst="rect">
          <a:avLst/>
        </a:prstGeom>
      </xdr:spPr>
    </xdr:pic>
    <xdr:clientData/>
  </xdr:oneCellAnchor>
  <xdr:twoCellAnchor editAs="oneCell">
    <xdr:from>
      <xdr:col>0</xdr:col>
      <xdr:colOff>152400</xdr:colOff>
      <xdr:row>26</xdr:row>
      <xdr:rowOff>0</xdr:rowOff>
    </xdr:from>
    <xdr:to>
      <xdr:col>0</xdr:col>
      <xdr:colOff>419099</xdr:colOff>
      <xdr:row>27</xdr:row>
      <xdr:rowOff>46583</xdr:rowOff>
    </xdr:to>
    <xdr:pic>
      <xdr:nvPicPr>
        <xdr:cNvPr id="10" name="Picture 9">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2"/>
        <a:stretch>
          <a:fillRect/>
        </a:stretch>
      </xdr:blipFill>
      <xdr:spPr>
        <a:xfrm>
          <a:off x="152400" y="4787900"/>
          <a:ext cx="266699" cy="230733"/>
        </a:xfrm>
        <a:prstGeom prst="rect">
          <a:avLst/>
        </a:prstGeom>
      </xdr:spPr>
    </xdr:pic>
    <xdr:clientData/>
  </xdr:twoCellAnchor>
  <xdr:oneCellAnchor>
    <xdr:from>
      <xdr:col>0</xdr:col>
      <xdr:colOff>158750</xdr:colOff>
      <xdr:row>16</xdr:row>
      <xdr:rowOff>6350</xdr:rowOff>
    </xdr:from>
    <xdr:ext cx="259451" cy="222999"/>
    <xdr:pic>
      <xdr:nvPicPr>
        <xdr:cNvPr id="12" name="Picture 11">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158750" y="2952750"/>
          <a:ext cx="259451" cy="222999"/>
        </a:xfrm>
        <a:prstGeom prst="rect">
          <a:avLst/>
        </a:prstGeom>
      </xdr:spPr>
    </xdr:pic>
    <xdr:clientData/>
  </xdr:oneCellAnchor>
  <xdr:twoCellAnchor editAs="oneCell">
    <xdr:from>
      <xdr:col>0</xdr:col>
      <xdr:colOff>152400</xdr:colOff>
      <xdr:row>29</xdr:row>
      <xdr:rowOff>0</xdr:rowOff>
    </xdr:from>
    <xdr:to>
      <xdr:col>0</xdr:col>
      <xdr:colOff>419099</xdr:colOff>
      <xdr:row>30</xdr:row>
      <xdr:rowOff>46583</xdr:rowOff>
    </xdr:to>
    <xdr:pic>
      <xdr:nvPicPr>
        <xdr:cNvPr id="13" name="Picture 12">
          <a:extLst>
            <a:ext uri="{FF2B5EF4-FFF2-40B4-BE49-F238E27FC236}">
              <a16:creationId xmlns:a16="http://schemas.microsoft.com/office/drawing/2014/main" id="{00000000-0008-0000-0C00-00000D000000}"/>
            </a:ext>
          </a:extLst>
        </xdr:cNvPr>
        <xdr:cNvPicPr>
          <a:picLocks noChangeAspect="1"/>
        </xdr:cNvPicPr>
      </xdr:nvPicPr>
      <xdr:blipFill>
        <a:blip xmlns:r="http://schemas.openxmlformats.org/officeDocument/2006/relationships" r:embed="rId2"/>
        <a:stretch>
          <a:fillRect/>
        </a:stretch>
      </xdr:blipFill>
      <xdr:spPr>
        <a:xfrm>
          <a:off x="152400" y="5340350"/>
          <a:ext cx="266699" cy="230733"/>
        </a:xfrm>
        <a:prstGeom prst="rect">
          <a:avLst/>
        </a:prstGeom>
      </xdr:spPr>
    </xdr:pic>
    <xdr:clientData/>
  </xdr:twoCellAnchor>
  <xdr:oneCellAnchor>
    <xdr:from>
      <xdr:col>0</xdr:col>
      <xdr:colOff>152400</xdr:colOff>
      <xdr:row>31</xdr:row>
      <xdr:rowOff>31750</xdr:rowOff>
    </xdr:from>
    <xdr:ext cx="259451" cy="222999"/>
    <xdr:pic>
      <xdr:nvPicPr>
        <xdr:cNvPr id="14" name="Picture 13">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a:stretch>
          <a:fillRect/>
        </a:stretch>
      </xdr:blipFill>
      <xdr:spPr>
        <a:xfrm>
          <a:off x="152400" y="5740400"/>
          <a:ext cx="259451" cy="222999"/>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0</xdr:col>
      <xdr:colOff>146050</xdr:colOff>
      <xdr:row>6</xdr:row>
      <xdr:rowOff>19050</xdr:rowOff>
    </xdr:from>
    <xdr:to>
      <xdr:col>0</xdr:col>
      <xdr:colOff>412749</xdr:colOff>
      <xdr:row>7</xdr:row>
      <xdr:rowOff>65633</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146050" y="1123950"/>
          <a:ext cx="266699" cy="230733"/>
        </a:xfrm>
        <a:prstGeom prst="rect">
          <a:avLst/>
        </a:prstGeom>
      </xdr:spPr>
    </xdr:pic>
    <xdr:clientData/>
  </xdr:twoCellAnchor>
  <xdr:twoCellAnchor editAs="oneCell">
    <xdr:from>
      <xdr:col>0</xdr:col>
      <xdr:colOff>152400</xdr:colOff>
      <xdr:row>9</xdr:row>
      <xdr:rowOff>6350</xdr:rowOff>
    </xdr:from>
    <xdr:to>
      <xdr:col>0</xdr:col>
      <xdr:colOff>419099</xdr:colOff>
      <xdr:row>10</xdr:row>
      <xdr:rowOff>52933</xdr:rowOff>
    </xdr:to>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152400" y="1663700"/>
          <a:ext cx="266699" cy="230733"/>
        </a:xfrm>
        <a:prstGeom prst="rect">
          <a:avLst/>
        </a:prstGeom>
      </xdr:spPr>
    </xdr:pic>
    <xdr:clientData/>
  </xdr:twoCellAnchor>
  <xdr:oneCellAnchor>
    <xdr:from>
      <xdr:col>0</xdr:col>
      <xdr:colOff>158750</xdr:colOff>
      <xdr:row>15</xdr:row>
      <xdr:rowOff>25400</xdr:rowOff>
    </xdr:from>
    <xdr:ext cx="259451" cy="222999"/>
    <xdr:pic>
      <xdr:nvPicPr>
        <xdr:cNvPr id="5" name="Picture 4">
          <a:extLst>
            <a:ext uri="{FF2B5EF4-FFF2-40B4-BE49-F238E27FC236}">
              <a16:creationId xmlns:a16="http://schemas.microsoft.com/office/drawing/2014/main" id="{00000000-0008-0000-0D00-000005000000}"/>
            </a:ext>
          </a:extLst>
        </xdr:cNvPr>
        <xdr:cNvPicPr>
          <a:picLocks noChangeAspect="1"/>
        </xdr:cNvPicPr>
      </xdr:nvPicPr>
      <xdr:blipFill>
        <a:blip xmlns:r="http://schemas.openxmlformats.org/officeDocument/2006/relationships" r:embed="rId2"/>
        <a:stretch>
          <a:fillRect/>
        </a:stretch>
      </xdr:blipFill>
      <xdr:spPr>
        <a:xfrm>
          <a:off x="158750" y="2787650"/>
          <a:ext cx="259451" cy="222999"/>
        </a:xfrm>
        <a:prstGeom prst="rect">
          <a:avLst/>
        </a:prstGeom>
      </xdr:spPr>
    </xdr:pic>
    <xdr:clientData/>
  </xdr:oneCellAnchor>
  <xdr:twoCellAnchor editAs="oneCell">
    <xdr:from>
      <xdr:col>0</xdr:col>
      <xdr:colOff>152400</xdr:colOff>
      <xdr:row>19</xdr:row>
      <xdr:rowOff>12700</xdr:rowOff>
    </xdr:from>
    <xdr:to>
      <xdr:col>0</xdr:col>
      <xdr:colOff>419099</xdr:colOff>
      <xdr:row>20</xdr:row>
      <xdr:rowOff>59283</xdr:rowOff>
    </xdr:to>
    <xdr:pic>
      <xdr:nvPicPr>
        <xdr:cNvPr id="7" name="Picture 6">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1"/>
        <a:stretch>
          <a:fillRect/>
        </a:stretch>
      </xdr:blipFill>
      <xdr:spPr>
        <a:xfrm>
          <a:off x="152400" y="3511550"/>
          <a:ext cx="266699" cy="230733"/>
        </a:xfrm>
        <a:prstGeom prst="rect">
          <a:avLst/>
        </a:prstGeom>
      </xdr:spPr>
    </xdr:pic>
    <xdr:clientData/>
  </xdr:twoCellAnchor>
  <xdr:oneCellAnchor>
    <xdr:from>
      <xdr:col>0</xdr:col>
      <xdr:colOff>158750</xdr:colOff>
      <xdr:row>12</xdr:row>
      <xdr:rowOff>31750</xdr:rowOff>
    </xdr:from>
    <xdr:ext cx="259451" cy="222999"/>
    <xdr:pic>
      <xdr:nvPicPr>
        <xdr:cNvPr id="8" name="Picture 7">
          <a:extLst>
            <a:ext uri="{FF2B5EF4-FFF2-40B4-BE49-F238E27FC236}">
              <a16:creationId xmlns:a16="http://schemas.microsoft.com/office/drawing/2014/main" id="{00000000-0008-0000-0D00-000008000000}"/>
            </a:ext>
          </a:extLst>
        </xdr:cNvPr>
        <xdr:cNvPicPr>
          <a:picLocks noChangeAspect="1"/>
        </xdr:cNvPicPr>
      </xdr:nvPicPr>
      <xdr:blipFill>
        <a:blip xmlns:r="http://schemas.openxmlformats.org/officeDocument/2006/relationships" r:embed="rId2"/>
        <a:stretch>
          <a:fillRect/>
        </a:stretch>
      </xdr:blipFill>
      <xdr:spPr>
        <a:xfrm>
          <a:off x="158750" y="2241550"/>
          <a:ext cx="259451" cy="222999"/>
        </a:xfrm>
        <a:prstGeom prst="rect">
          <a:avLst/>
        </a:prstGeom>
      </xdr:spPr>
    </xdr:pic>
    <xdr:clientData/>
  </xdr:oneCellAnchor>
  <xdr:twoCellAnchor editAs="oneCell">
    <xdr:from>
      <xdr:col>0</xdr:col>
      <xdr:colOff>152400</xdr:colOff>
      <xdr:row>21</xdr:row>
      <xdr:rowOff>177800</xdr:rowOff>
    </xdr:from>
    <xdr:to>
      <xdr:col>0</xdr:col>
      <xdr:colOff>419099</xdr:colOff>
      <xdr:row>23</xdr:row>
      <xdr:rowOff>40233</xdr:rowOff>
    </xdr:to>
    <xdr:pic>
      <xdr:nvPicPr>
        <xdr:cNvPr id="9" name="Picture 8">
          <a:extLst>
            <a:ext uri="{FF2B5EF4-FFF2-40B4-BE49-F238E27FC236}">
              <a16:creationId xmlns:a16="http://schemas.microsoft.com/office/drawing/2014/main" id="{00000000-0008-0000-0D00-000009000000}"/>
            </a:ext>
          </a:extLst>
        </xdr:cNvPr>
        <xdr:cNvPicPr>
          <a:picLocks noChangeAspect="1"/>
        </xdr:cNvPicPr>
      </xdr:nvPicPr>
      <xdr:blipFill>
        <a:blip xmlns:r="http://schemas.openxmlformats.org/officeDocument/2006/relationships" r:embed="rId1"/>
        <a:stretch>
          <a:fillRect/>
        </a:stretch>
      </xdr:blipFill>
      <xdr:spPr>
        <a:xfrm>
          <a:off x="152400" y="4044950"/>
          <a:ext cx="266699" cy="230733"/>
        </a:xfrm>
        <a:prstGeom prst="rect">
          <a:avLst/>
        </a:prstGeom>
      </xdr:spPr>
    </xdr:pic>
    <xdr:clientData/>
  </xdr:twoCellAnchor>
  <xdr:oneCellAnchor>
    <xdr:from>
      <xdr:col>0</xdr:col>
      <xdr:colOff>165100</xdr:colOff>
      <xdr:row>24</xdr:row>
      <xdr:rowOff>12700</xdr:rowOff>
    </xdr:from>
    <xdr:ext cx="259451" cy="222999"/>
    <xdr:pic>
      <xdr:nvPicPr>
        <xdr:cNvPr id="10" name="Picture 9">
          <a:extLst>
            <a:ext uri="{FF2B5EF4-FFF2-40B4-BE49-F238E27FC236}">
              <a16:creationId xmlns:a16="http://schemas.microsoft.com/office/drawing/2014/main" id="{00000000-0008-0000-0D00-00000A000000}"/>
            </a:ext>
          </a:extLst>
        </xdr:cNvPr>
        <xdr:cNvPicPr>
          <a:picLocks noChangeAspect="1"/>
        </xdr:cNvPicPr>
      </xdr:nvPicPr>
      <xdr:blipFill>
        <a:blip xmlns:r="http://schemas.openxmlformats.org/officeDocument/2006/relationships" r:embed="rId2"/>
        <a:stretch>
          <a:fillRect/>
        </a:stretch>
      </xdr:blipFill>
      <xdr:spPr>
        <a:xfrm>
          <a:off x="165100" y="4432300"/>
          <a:ext cx="259451" cy="222999"/>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0</xdr:col>
      <xdr:colOff>158750</xdr:colOff>
      <xdr:row>15</xdr:row>
      <xdr:rowOff>25400</xdr:rowOff>
    </xdr:from>
    <xdr:ext cx="259451" cy="222999"/>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158750" y="2787650"/>
          <a:ext cx="259451" cy="222999"/>
        </a:xfrm>
        <a:prstGeom prst="rect">
          <a:avLst/>
        </a:prstGeom>
      </xdr:spPr>
    </xdr:pic>
    <xdr:clientData/>
  </xdr:oneCellAnchor>
  <xdr:oneCellAnchor>
    <xdr:from>
      <xdr:col>0</xdr:col>
      <xdr:colOff>158750</xdr:colOff>
      <xdr:row>9</xdr:row>
      <xdr:rowOff>19050</xdr:rowOff>
    </xdr:from>
    <xdr:ext cx="259451" cy="222999"/>
    <xdr:pic>
      <xdr:nvPicPr>
        <xdr:cNvPr id="6" name="Picture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1"/>
        <a:stretch>
          <a:fillRect/>
        </a:stretch>
      </xdr:blipFill>
      <xdr:spPr>
        <a:xfrm>
          <a:off x="158750" y="1676400"/>
          <a:ext cx="259451" cy="222999"/>
        </a:xfrm>
        <a:prstGeom prst="rect">
          <a:avLst/>
        </a:prstGeom>
      </xdr:spPr>
    </xdr:pic>
    <xdr:clientData/>
  </xdr:oneCellAnchor>
  <xdr:oneCellAnchor>
    <xdr:from>
      <xdr:col>0</xdr:col>
      <xdr:colOff>158750</xdr:colOff>
      <xdr:row>6</xdr:row>
      <xdr:rowOff>12700</xdr:rowOff>
    </xdr:from>
    <xdr:ext cx="259451" cy="222999"/>
    <xdr:pic>
      <xdr:nvPicPr>
        <xdr:cNvPr id="9" name="Picture 8">
          <a:extLst>
            <a:ext uri="{FF2B5EF4-FFF2-40B4-BE49-F238E27FC236}">
              <a16:creationId xmlns:a16="http://schemas.microsoft.com/office/drawing/2014/main" id="{00000000-0008-0000-0E00-000009000000}"/>
            </a:ext>
          </a:extLst>
        </xdr:cNvPr>
        <xdr:cNvPicPr>
          <a:picLocks noChangeAspect="1"/>
        </xdr:cNvPicPr>
      </xdr:nvPicPr>
      <xdr:blipFill>
        <a:blip xmlns:r="http://schemas.openxmlformats.org/officeDocument/2006/relationships" r:embed="rId1"/>
        <a:stretch>
          <a:fillRect/>
        </a:stretch>
      </xdr:blipFill>
      <xdr:spPr>
        <a:xfrm>
          <a:off x="158750" y="1117600"/>
          <a:ext cx="259451" cy="222999"/>
        </a:xfrm>
        <a:prstGeom prst="rect">
          <a:avLst/>
        </a:prstGeom>
      </xdr:spPr>
    </xdr:pic>
    <xdr:clientData/>
  </xdr:oneCellAnchor>
  <xdr:twoCellAnchor editAs="oneCell">
    <xdr:from>
      <xdr:col>0</xdr:col>
      <xdr:colOff>152400</xdr:colOff>
      <xdr:row>11</xdr:row>
      <xdr:rowOff>171450</xdr:rowOff>
    </xdr:from>
    <xdr:to>
      <xdr:col>0</xdr:col>
      <xdr:colOff>425450</xdr:colOff>
      <xdr:row>13</xdr:row>
      <xdr:rowOff>42069</xdr:rowOff>
    </xdr:to>
    <xdr:pic>
      <xdr:nvPicPr>
        <xdr:cNvPr id="10" name="Picture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2"/>
        <a:stretch>
          <a:fillRect/>
        </a:stretch>
      </xdr:blipFill>
      <xdr:spPr>
        <a:xfrm>
          <a:off x="152400" y="2197100"/>
          <a:ext cx="273050" cy="23891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171450</xdr:colOff>
      <xdr:row>11</xdr:row>
      <xdr:rowOff>0</xdr:rowOff>
    </xdr:from>
    <xdr:ext cx="259451" cy="222999"/>
    <xdr:pic>
      <xdr:nvPicPr>
        <xdr:cNvPr id="2" name="Picture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71450" y="2025650"/>
          <a:ext cx="259451" cy="222999"/>
        </a:xfrm>
        <a:prstGeom prst="rect">
          <a:avLst/>
        </a:prstGeom>
      </xdr:spPr>
    </xdr:pic>
    <xdr:clientData/>
  </xdr:oneCellAnchor>
  <xdr:oneCellAnchor>
    <xdr:from>
      <xdr:col>0</xdr:col>
      <xdr:colOff>158750</xdr:colOff>
      <xdr:row>6</xdr:row>
      <xdr:rowOff>12700</xdr:rowOff>
    </xdr:from>
    <xdr:ext cx="259451" cy="222999"/>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158750" y="1117600"/>
          <a:ext cx="259451" cy="222999"/>
        </a:xfrm>
        <a:prstGeom prst="rect">
          <a:avLst/>
        </a:prstGeom>
      </xdr:spPr>
    </xdr:pic>
    <xdr:clientData/>
  </xdr:oneCellAnchor>
  <xdr:twoCellAnchor editAs="oneCell">
    <xdr:from>
      <xdr:col>0</xdr:col>
      <xdr:colOff>158750</xdr:colOff>
      <xdr:row>8</xdr:row>
      <xdr:rowOff>31750</xdr:rowOff>
    </xdr:from>
    <xdr:to>
      <xdr:col>0</xdr:col>
      <xdr:colOff>425449</xdr:colOff>
      <xdr:row>9</xdr:row>
      <xdr:rowOff>78333</xdr:rowOff>
    </xdr:to>
    <xdr:pic>
      <xdr:nvPicPr>
        <xdr:cNvPr id="6" name="Picture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2"/>
        <a:stretch>
          <a:fillRect/>
        </a:stretch>
      </xdr:blipFill>
      <xdr:spPr>
        <a:xfrm>
          <a:off x="158750" y="1504950"/>
          <a:ext cx="266699" cy="23073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0</xdr:col>
      <xdr:colOff>171450</xdr:colOff>
      <xdr:row>11</xdr:row>
      <xdr:rowOff>0</xdr:rowOff>
    </xdr:from>
    <xdr:ext cx="259451" cy="222999"/>
    <xdr:pic>
      <xdr:nvPicPr>
        <xdr:cNvPr id="2" name="Picture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171450" y="2025650"/>
          <a:ext cx="259451" cy="222999"/>
        </a:xfrm>
        <a:prstGeom prst="rect">
          <a:avLst/>
        </a:prstGeom>
      </xdr:spPr>
    </xdr:pic>
    <xdr:clientData/>
  </xdr:oneCellAnchor>
  <xdr:twoCellAnchor editAs="oneCell">
    <xdr:from>
      <xdr:col>0</xdr:col>
      <xdr:colOff>171450</xdr:colOff>
      <xdr:row>6</xdr:row>
      <xdr:rowOff>19050</xdr:rowOff>
    </xdr:from>
    <xdr:to>
      <xdr:col>0</xdr:col>
      <xdr:colOff>438149</xdr:colOff>
      <xdr:row>7</xdr:row>
      <xdr:rowOff>65633</xdr:rowOff>
    </xdr:to>
    <xdr:pic>
      <xdr:nvPicPr>
        <xdr:cNvPr id="4" name="Picture 3">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2"/>
        <a:stretch>
          <a:fillRect/>
        </a:stretch>
      </xdr:blipFill>
      <xdr:spPr>
        <a:xfrm>
          <a:off x="171450" y="1123950"/>
          <a:ext cx="266699" cy="230733"/>
        </a:xfrm>
        <a:prstGeom prst="rect">
          <a:avLst/>
        </a:prstGeom>
      </xdr:spPr>
    </xdr:pic>
    <xdr:clientData/>
  </xdr:twoCellAnchor>
  <xdr:twoCellAnchor editAs="oneCell">
    <xdr:from>
      <xdr:col>0</xdr:col>
      <xdr:colOff>184150</xdr:colOff>
      <xdr:row>19</xdr:row>
      <xdr:rowOff>171450</xdr:rowOff>
    </xdr:from>
    <xdr:to>
      <xdr:col>0</xdr:col>
      <xdr:colOff>457200</xdr:colOff>
      <xdr:row>21</xdr:row>
      <xdr:rowOff>42069</xdr:rowOff>
    </xdr:to>
    <xdr:pic>
      <xdr:nvPicPr>
        <xdr:cNvPr id="7" name="Picture 6">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3"/>
        <a:stretch>
          <a:fillRect/>
        </a:stretch>
      </xdr:blipFill>
      <xdr:spPr>
        <a:xfrm>
          <a:off x="184150" y="3670300"/>
          <a:ext cx="273050" cy="238919"/>
        </a:xfrm>
        <a:prstGeom prst="rect">
          <a:avLst/>
        </a:prstGeom>
      </xdr:spPr>
    </xdr:pic>
    <xdr:clientData/>
  </xdr:twoCellAnchor>
  <xdr:twoCellAnchor editAs="oneCell">
    <xdr:from>
      <xdr:col>0</xdr:col>
      <xdr:colOff>171450</xdr:colOff>
      <xdr:row>8</xdr:row>
      <xdr:rowOff>19050</xdr:rowOff>
    </xdr:from>
    <xdr:to>
      <xdr:col>0</xdr:col>
      <xdr:colOff>438149</xdr:colOff>
      <xdr:row>9</xdr:row>
      <xdr:rowOff>65633</xdr:rowOff>
    </xdr:to>
    <xdr:pic>
      <xdr:nvPicPr>
        <xdr:cNvPr id="8" name="Picture 7">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2"/>
        <a:stretch>
          <a:fillRect/>
        </a:stretch>
      </xdr:blipFill>
      <xdr:spPr>
        <a:xfrm>
          <a:off x="171450" y="1492250"/>
          <a:ext cx="266699" cy="230733"/>
        </a:xfrm>
        <a:prstGeom prst="rect">
          <a:avLst/>
        </a:prstGeom>
      </xdr:spPr>
    </xdr:pic>
    <xdr:clientData/>
  </xdr:twoCellAnchor>
  <xdr:oneCellAnchor>
    <xdr:from>
      <xdr:col>0</xdr:col>
      <xdr:colOff>184150</xdr:colOff>
      <xdr:row>13</xdr:row>
      <xdr:rowOff>177800</xdr:rowOff>
    </xdr:from>
    <xdr:ext cx="259451" cy="222999"/>
    <xdr:pic>
      <xdr:nvPicPr>
        <xdr:cNvPr id="9" name="Picture 8">
          <a:extLst>
            <a:ext uri="{FF2B5EF4-FFF2-40B4-BE49-F238E27FC236}">
              <a16:creationId xmlns:a16="http://schemas.microsoft.com/office/drawing/2014/main" id="{00000000-0008-0000-1000-000009000000}"/>
            </a:ext>
          </a:extLst>
        </xdr:cNvPr>
        <xdr:cNvPicPr>
          <a:picLocks noChangeAspect="1"/>
        </xdr:cNvPicPr>
      </xdr:nvPicPr>
      <xdr:blipFill>
        <a:blip xmlns:r="http://schemas.openxmlformats.org/officeDocument/2006/relationships" r:embed="rId1"/>
        <a:stretch>
          <a:fillRect/>
        </a:stretch>
      </xdr:blipFill>
      <xdr:spPr>
        <a:xfrm>
          <a:off x="184150" y="2571750"/>
          <a:ext cx="259451" cy="222999"/>
        </a:xfrm>
        <a:prstGeom prst="rect">
          <a:avLst/>
        </a:prstGeom>
      </xdr:spPr>
    </xdr:pic>
    <xdr:clientData/>
  </xdr:oneCellAnchor>
  <xdr:twoCellAnchor editAs="oneCell">
    <xdr:from>
      <xdr:col>0</xdr:col>
      <xdr:colOff>184150</xdr:colOff>
      <xdr:row>17</xdr:row>
      <xdr:rowOff>0</xdr:rowOff>
    </xdr:from>
    <xdr:to>
      <xdr:col>0</xdr:col>
      <xdr:colOff>450849</xdr:colOff>
      <xdr:row>18</xdr:row>
      <xdr:rowOff>46583</xdr:rowOff>
    </xdr:to>
    <xdr:pic>
      <xdr:nvPicPr>
        <xdr:cNvPr id="10" name="Picture 9">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2"/>
        <a:stretch>
          <a:fillRect/>
        </a:stretch>
      </xdr:blipFill>
      <xdr:spPr>
        <a:xfrm>
          <a:off x="184150" y="3130550"/>
          <a:ext cx="266699" cy="230733"/>
        </a:xfrm>
        <a:prstGeom prst="rect">
          <a:avLst/>
        </a:prstGeom>
      </xdr:spPr>
    </xdr:pic>
    <xdr:clientData/>
  </xdr:twoCellAnchor>
  <xdr:twoCellAnchor editAs="oneCell">
    <xdr:from>
      <xdr:col>5</xdr:col>
      <xdr:colOff>596900</xdr:colOff>
      <xdr:row>28</xdr:row>
      <xdr:rowOff>8874</xdr:rowOff>
    </xdr:from>
    <xdr:to>
      <xdr:col>7</xdr:col>
      <xdr:colOff>31750</xdr:colOff>
      <xdr:row>31</xdr:row>
      <xdr:rowOff>29225</xdr:rowOff>
    </xdr:to>
    <xdr:pic>
      <xdr:nvPicPr>
        <xdr:cNvPr id="12" name="Picture 11">
          <a:extLst>
            <a:ext uri="{FF2B5EF4-FFF2-40B4-BE49-F238E27FC236}">
              <a16:creationId xmlns:a16="http://schemas.microsoft.com/office/drawing/2014/main" id="{00000000-0008-0000-1000-00000C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3644900" y="5165074"/>
          <a:ext cx="654050" cy="57280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314325</xdr:colOff>
          <xdr:row>26</xdr:row>
          <xdr:rowOff>171450</xdr:rowOff>
        </xdr:from>
        <xdr:to>
          <xdr:col>8</xdr:col>
          <xdr:colOff>390525</xdr:colOff>
          <xdr:row>28</xdr:row>
          <xdr:rowOff>9525</xdr:rowOff>
        </xdr:to>
        <xdr:sp macro="" textlink="">
          <xdr:nvSpPr>
            <xdr:cNvPr id="17410" name="Drop Down 2" hidden="1">
              <a:extLst>
                <a:ext uri="{63B3BB69-23CF-44E3-9099-C40C66FF867C}">
                  <a14:compatExt spid="_x0000_s17410"/>
                </a:ext>
                <a:ext uri="{FF2B5EF4-FFF2-40B4-BE49-F238E27FC236}">
                  <a16:creationId xmlns:a16="http://schemas.microsoft.com/office/drawing/2014/main" id="{00000000-0008-0000-1000-00000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466725</xdr:colOff>
          <xdr:row>32</xdr:row>
          <xdr:rowOff>171450</xdr:rowOff>
        </xdr:from>
        <xdr:to>
          <xdr:col>11</xdr:col>
          <xdr:colOff>171450</xdr:colOff>
          <xdr:row>34</xdr:row>
          <xdr:rowOff>9525</xdr:rowOff>
        </xdr:to>
        <xdr:sp macro="" textlink="">
          <xdr:nvSpPr>
            <xdr:cNvPr id="17411" name="Drop Down 3" hidden="1">
              <a:extLst>
                <a:ext uri="{63B3BB69-23CF-44E3-9099-C40C66FF867C}">
                  <a14:compatExt spid="_x0000_s17411"/>
                </a:ext>
                <a:ext uri="{FF2B5EF4-FFF2-40B4-BE49-F238E27FC236}">
                  <a16:creationId xmlns:a16="http://schemas.microsoft.com/office/drawing/2014/main" id="{00000000-0008-0000-1000-00000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oneCellAnchor>
    <xdr:from>
      <xdr:col>0</xdr:col>
      <xdr:colOff>184150</xdr:colOff>
      <xdr:row>12</xdr:row>
      <xdr:rowOff>6350</xdr:rowOff>
    </xdr:from>
    <xdr:ext cx="259451" cy="222999"/>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184150" y="2216150"/>
          <a:ext cx="259451" cy="222999"/>
        </a:xfrm>
        <a:prstGeom prst="rect">
          <a:avLst/>
        </a:prstGeom>
      </xdr:spPr>
    </xdr:pic>
    <xdr:clientData/>
  </xdr:oneCellAnchor>
  <xdr:twoCellAnchor editAs="oneCell">
    <xdr:from>
      <xdr:col>0</xdr:col>
      <xdr:colOff>171450</xdr:colOff>
      <xdr:row>8</xdr:row>
      <xdr:rowOff>19050</xdr:rowOff>
    </xdr:from>
    <xdr:to>
      <xdr:col>0</xdr:col>
      <xdr:colOff>438149</xdr:colOff>
      <xdr:row>9</xdr:row>
      <xdr:rowOff>65633</xdr:rowOff>
    </xdr:to>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2"/>
        <a:stretch>
          <a:fillRect/>
        </a:stretch>
      </xdr:blipFill>
      <xdr:spPr>
        <a:xfrm>
          <a:off x="171450" y="1123950"/>
          <a:ext cx="266699" cy="230733"/>
        </a:xfrm>
        <a:prstGeom prst="rect">
          <a:avLst/>
        </a:prstGeom>
      </xdr:spPr>
    </xdr:pic>
    <xdr:clientData/>
  </xdr:twoCellAnchor>
  <xdr:twoCellAnchor editAs="oneCell">
    <xdr:from>
      <xdr:col>0</xdr:col>
      <xdr:colOff>209550</xdr:colOff>
      <xdr:row>41</xdr:row>
      <xdr:rowOff>152400</xdr:rowOff>
    </xdr:from>
    <xdr:to>
      <xdr:col>0</xdr:col>
      <xdr:colOff>482600</xdr:colOff>
      <xdr:row>43</xdr:row>
      <xdr:rowOff>23019</xdr:rowOff>
    </xdr:to>
    <xdr:pic>
      <xdr:nvPicPr>
        <xdr:cNvPr id="4" name="Picture 3">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3"/>
        <a:stretch>
          <a:fillRect/>
        </a:stretch>
      </xdr:blipFill>
      <xdr:spPr>
        <a:xfrm>
          <a:off x="209550" y="7702550"/>
          <a:ext cx="273050" cy="238919"/>
        </a:xfrm>
        <a:prstGeom prst="rect">
          <a:avLst/>
        </a:prstGeom>
      </xdr:spPr>
    </xdr:pic>
    <xdr:clientData/>
  </xdr:twoCellAnchor>
  <xdr:twoCellAnchor editAs="oneCell">
    <xdr:from>
      <xdr:col>0</xdr:col>
      <xdr:colOff>190500</xdr:colOff>
      <xdr:row>16</xdr:row>
      <xdr:rowOff>177800</xdr:rowOff>
    </xdr:from>
    <xdr:to>
      <xdr:col>0</xdr:col>
      <xdr:colOff>457199</xdr:colOff>
      <xdr:row>18</xdr:row>
      <xdr:rowOff>40233</xdr:rowOff>
    </xdr:to>
    <xdr:pic>
      <xdr:nvPicPr>
        <xdr:cNvPr id="5" name="Picture 4">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2"/>
        <a:stretch>
          <a:fillRect/>
        </a:stretch>
      </xdr:blipFill>
      <xdr:spPr>
        <a:xfrm>
          <a:off x="190500" y="3124200"/>
          <a:ext cx="266699" cy="230733"/>
        </a:xfrm>
        <a:prstGeom prst="rect">
          <a:avLst/>
        </a:prstGeom>
      </xdr:spPr>
    </xdr:pic>
    <xdr:clientData/>
  </xdr:twoCellAnchor>
  <xdr:oneCellAnchor>
    <xdr:from>
      <xdr:col>0</xdr:col>
      <xdr:colOff>184150</xdr:colOff>
      <xdr:row>18</xdr:row>
      <xdr:rowOff>177800</xdr:rowOff>
    </xdr:from>
    <xdr:ext cx="259451" cy="222999"/>
    <xdr:pic>
      <xdr:nvPicPr>
        <xdr:cNvPr id="6" name="Picture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1"/>
        <a:stretch>
          <a:fillRect/>
        </a:stretch>
      </xdr:blipFill>
      <xdr:spPr>
        <a:xfrm>
          <a:off x="184150" y="2571750"/>
          <a:ext cx="259451" cy="222999"/>
        </a:xfrm>
        <a:prstGeom prst="rect">
          <a:avLst/>
        </a:prstGeom>
      </xdr:spPr>
    </xdr:pic>
    <xdr:clientData/>
  </xdr:oneCellAnchor>
  <xdr:twoCellAnchor editAs="oneCell">
    <xdr:from>
      <xdr:col>0</xdr:col>
      <xdr:colOff>215900</xdr:colOff>
      <xdr:row>26</xdr:row>
      <xdr:rowOff>165100</xdr:rowOff>
    </xdr:from>
    <xdr:to>
      <xdr:col>0</xdr:col>
      <xdr:colOff>482599</xdr:colOff>
      <xdr:row>28</xdr:row>
      <xdr:rowOff>27533</xdr:rowOff>
    </xdr:to>
    <xdr:pic>
      <xdr:nvPicPr>
        <xdr:cNvPr id="7" name="Picture 6">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2"/>
        <a:stretch>
          <a:fillRect/>
        </a:stretch>
      </xdr:blipFill>
      <xdr:spPr>
        <a:xfrm>
          <a:off x="215900" y="4953000"/>
          <a:ext cx="266699" cy="230733"/>
        </a:xfrm>
        <a:prstGeom prst="rect">
          <a:avLst/>
        </a:prstGeom>
      </xdr:spPr>
    </xdr:pic>
    <xdr:clientData/>
  </xdr:twoCellAnchor>
  <xdr:oneCellAnchor>
    <xdr:from>
      <xdr:col>0</xdr:col>
      <xdr:colOff>196850</xdr:colOff>
      <xdr:row>22</xdr:row>
      <xdr:rowOff>0</xdr:rowOff>
    </xdr:from>
    <xdr:ext cx="259451" cy="222999"/>
    <xdr:pic>
      <xdr:nvPicPr>
        <xdr:cNvPr id="11" name="Picture 10">
          <a:extLst>
            <a:ext uri="{FF2B5EF4-FFF2-40B4-BE49-F238E27FC236}">
              <a16:creationId xmlns:a16="http://schemas.microsoft.com/office/drawing/2014/main" id="{00000000-0008-0000-1100-00000B000000}"/>
            </a:ext>
          </a:extLst>
        </xdr:cNvPr>
        <xdr:cNvPicPr>
          <a:picLocks noChangeAspect="1"/>
        </xdr:cNvPicPr>
      </xdr:nvPicPr>
      <xdr:blipFill>
        <a:blip xmlns:r="http://schemas.openxmlformats.org/officeDocument/2006/relationships" r:embed="rId1"/>
        <a:stretch>
          <a:fillRect/>
        </a:stretch>
      </xdr:blipFill>
      <xdr:spPr>
        <a:xfrm>
          <a:off x="196850" y="4051300"/>
          <a:ext cx="259451" cy="222999"/>
        </a:xfrm>
        <a:prstGeom prst="rect">
          <a:avLst/>
        </a:prstGeom>
      </xdr:spPr>
    </xdr:pic>
    <xdr:clientData/>
  </xdr:oneCellAnchor>
  <xdr:twoCellAnchor editAs="oneCell">
    <xdr:from>
      <xdr:col>0</xdr:col>
      <xdr:colOff>215900</xdr:colOff>
      <xdr:row>29</xdr:row>
      <xdr:rowOff>19050</xdr:rowOff>
    </xdr:from>
    <xdr:to>
      <xdr:col>0</xdr:col>
      <xdr:colOff>482599</xdr:colOff>
      <xdr:row>30</xdr:row>
      <xdr:rowOff>65633</xdr:rowOff>
    </xdr:to>
    <xdr:pic>
      <xdr:nvPicPr>
        <xdr:cNvPr id="12" name="Picture 11">
          <a:extLst>
            <a:ext uri="{FF2B5EF4-FFF2-40B4-BE49-F238E27FC236}">
              <a16:creationId xmlns:a16="http://schemas.microsoft.com/office/drawing/2014/main" id="{00000000-0008-0000-1100-00000C000000}"/>
            </a:ext>
          </a:extLst>
        </xdr:cNvPr>
        <xdr:cNvPicPr>
          <a:picLocks noChangeAspect="1"/>
        </xdr:cNvPicPr>
      </xdr:nvPicPr>
      <xdr:blipFill>
        <a:blip xmlns:r="http://schemas.openxmlformats.org/officeDocument/2006/relationships" r:embed="rId2"/>
        <a:stretch>
          <a:fillRect/>
        </a:stretch>
      </xdr:blipFill>
      <xdr:spPr>
        <a:xfrm>
          <a:off x="215900" y="5359400"/>
          <a:ext cx="266699" cy="230733"/>
        </a:xfrm>
        <a:prstGeom prst="rect">
          <a:avLst/>
        </a:prstGeom>
      </xdr:spPr>
    </xdr:pic>
    <xdr:clientData/>
  </xdr:twoCellAnchor>
  <xdr:twoCellAnchor editAs="oneCell">
    <xdr:from>
      <xdr:col>0</xdr:col>
      <xdr:colOff>209550</xdr:colOff>
      <xdr:row>33</xdr:row>
      <xdr:rowOff>177800</xdr:rowOff>
    </xdr:from>
    <xdr:to>
      <xdr:col>0</xdr:col>
      <xdr:colOff>476249</xdr:colOff>
      <xdr:row>35</xdr:row>
      <xdr:rowOff>40233</xdr:rowOff>
    </xdr:to>
    <xdr:pic>
      <xdr:nvPicPr>
        <xdr:cNvPr id="13" name="Picture 12">
          <a:extLst>
            <a:ext uri="{FF2B5EF4-FFF2-40B4-BE49-F238E27FC236}">
              <a16:creationId xmlns:a16="http://schemas.microsoft.com/office/drawing/2014/main" id="{00000000-0008-0000-1100-00000D000000}"/>
            </a:ext>
          </a:extLst>
        </xdr:cNvPr>
        <xdr:cNvPicPr>
          <a:picLocks noChangeAspect="1"/>
        </xdr:cNvPicPr>
      </xdr:nvPicPr>
      <xdr:blipFill>
        <a:blip xmlns:r="http://schemas.openxmlformats.org/officeDocument/2006/relationships" r:embed="rId2"/>
        <a:stretch>
          <a:fillRect/>
        </a:stretch>
      </xdr:blipFill>
      <xdr:spPr>
        <a:xfrm>
          <a:off x="209550" y="6254750"/>
          <a:ext cx="266699" cy="230733"/>
        </a:xfrm>
        <a:prstGeom prst="rect">
          <a:avLst/>
        </a:prstGeom>
      </xdr:spPr>
    </xdr:pic>
    <xdr:clientData/>
  </xdr:twoCellAnchor>
  <xdr:oneCellAnchor>
    <xdr:from>
      <xdr:col>0</xdr:col>
      <xdr:colOff>228600</xdr:colOff>
      <xdr:row>39</xdr:row>
      <xdr:rowOff>25400</xdr:rowOff>
    </xdr:from>
    <xdr:ext cx="259451" cy="222999"/>
    <xdr:pic>
      <xdr:nvPicPr>
        <xdr:cNvPr id="14" name="Picture 13">
          <a:extLst>
            <a:ext uri="{FF2B5EF4-FFF2-40B4-BE49-F238E27FC236}">
              <a16:creationId xmlns:a16="http://schemas.microsoft.com/office/drawing/2014/main" id="{00000000-0008-0000-1100-00000E000000}"/>
            </a:ext>
          </a:extLst>
        </xdr:cNvPr>
        <xdr:cNvPicPr>
          <a:picLocks noChangeAspect="1"/>
        </xdr:cNvPicPr>
      </xdr:nvPicPr>
      <xdr:blipFill>
        <a:blip xmlns:r="http://schemas.openxmlformats.org/officeDocument/2006/relationships" r:embed="rId1"/>
        <a:stretch>
          <a:fillRect/>
        </a:stretch>
      </xdr:blipFill>
      <xdr:spPr>
        <a:xfrm>
          <a:off x="228600" y="7207250"/>
          <a:ext cx="259451" cy="222999"/>
        </a:xfrm>
        <a:prstGeom prst="rect">
          <a:avLst/>
        </a:prstGeom>
      </xdr:spPr>
    </xdr:pic>
    <xdr:clientData/>
  </xdr:oneCellAnchor>
  <xdr:twoCellAnchor editAs="oneCell">
    <xdr:from>
      <xdr:col>0</xdr:col>
      <xdr:colOff>228600</xdr:colOff>
      <xdr:row>47</xdr:row>
      <xdr:rowOff>177800</xdr:rowOff>
    </xdr:from>
    <xdr:to>
      <xdr:col>0</xdr:col>
      <xdr:colOff>495299</xdr:colOff>
      <xdr:row>49</xdr:row>
      <xdr:rowOff>40233</xdr:rowOff>
    </xdr:to>
    <xdr:pic>
      <xdr:nvPicPr>
        <xdr:cNvPr id="15" name="Picture 14">
          <a:extLst>
            <a:ext uri="{FF2B5EF4-FFF2-40B4-BE49-F238E27FC236}">
              <a16:creationId xmlns:a16="http://schemas.microsoft.com/office/drawing/2014/main" id="{00000000-0008-0000-1100-00000F000000}"/>
            </a:ext>
          </a:extLst>
        </xdr:cNvPr>
        <xdr:cNvPicPr>
          <a:picLocks noChangeAspect="1"/>
        </xdr:cNvPicPr>
      </xdr:nvPicPr>
      <xdr:blipFill>
        <a:blip xmlns:r="http://schemas.openxmlformats.org/officeDocument/2006/relationships" r:embed="rId2"/>
        <a:stretch>
          <a:fillRect/>
        </a:stretch>
      </xdr:blipFill>
      <xdr:spPr>
        <a:xfrm>
          <a:off x="228600" y="8832850"/>
          <a:ext cx="266699" cy="230733"/>
        </a:xfrm>
        <a:prstGeom prst="rect">
          <a:avLst/>
        </a:prstGeom>
      </xdr:spPr>
    </xdr:pic>
    <xdr:clientData/>
  </xdr:twoCellAnchor>
  <xdr:twoCellAnchor editAs="oneCell">
    <xdr:from>
      <xdr:col>0</xdr:col>
      <xdr:colOff>234950</xdr:colOff>
      <xdr:row>50</xdr:row>
      <xdr:rowOff>6350</xdr:rowOff>
    </xdr:from>
    <xdr:to>
      <xdr:col>0</xdr:col>
      <xdr:colOff>501649</xdr:colOff>
      <xdr:row>51</xdr:row>
      <xdr:rowOff>52933</xdr:rowOff>
    </xdr:to>
    <xdr:pic>
      <xdr:nvPicPr>
        <xdr:cNvPr id="16" name="Picture 15">
          <a:extLst>
            <a:ext uri="{FF2B5EF4-FFF2-40B4-BE49-F238E27FC236}">
              <a16:creationId xmlns:a16="http://schemas.microsoft.com/office/drawing/2014/main" id="{00000000-0008-0000-1100-000010000000}"/>
            </a:ext>
          </a:extLst>
        </xdr:cNvPr>
        <xdr:cNvPicPr>
          <a:picLocks noChangeAspect="1"/>
        </xdr:cNvPicPr>
      </xdr:nvPicPr>
      <xdr:blipFill>
        <a:blip xmlns:r="http://schemas.openxmlformats.org/officeDocument/2006/relationships" r:embed="rId2"/>
        <a:stretch>
          <a:fillRect/>
        </a:stretch>
      </xdr:blipFill>
      <xdr:spPr>
        <a:xfrm>
          <a:off x="234950" y="9213850"/>
          <a:ext cx="266699" cy="230733"/>
        </a:xfrm>
        <a:prstGeom prst="rect">
          <a:avLst/>
        </a:prstGeom>
      </xdr:spPr>
    </xdr:pic>
    <xdr:clientData/>
  </xdr:twoCellAnchor>
  <xdr:twoCellAnchor editAs="oneCell">
    <xdr:from>
      <xdr:col>0</xdr:col>
      <xdr:colOff>222250</xdr:colOff>
      <xdr:row>53</xdr:row>
      <xdr:rowOff>0</xdr:rowOff>
    </xdr:from>
    <xdr:to>
      <xdr:col>0</xdr:col>
      <xdr:colOff>495300</xdr:colOff>
      <xdr:row>54</xdr:row>
      <xdr:rowOff>54769</xdr:rowOff>
    </xdr:to>
    <xdr:pic>
      <xdr:nvPicPr>
        <xdr:cNvPr id="17" name="Picture 16">
          <a:extLst>
            <a:ext uri="{FF2B5EF4-FFF2-40B4-BE49-F238E27FC236}">
              <a16:creationId xmlns:a16="http://schemas.microsoft.com/office/drawing/2014/main" id="{00000000-0008-0000-1100-000011000000}"/>
            </a:ext>
          </a:extLst>
        </xdr:cNvPr>
        <xdr:cNvPicPr>
          <a:picLocks noChangeAspect="1"/>
        </xdr:cNvPicPr>
      </xdr:nvPicPr>
      <xdr:blipFill>
        <a:blip xmlns:r="http://schemas.openxmlformats.org/officeDocument/2006/relationships" r:embed="rId3"/>
        <a:stretch>
          <a:fillRect/>
        </a:stretch>
      </xdr:blipFill>
      <xdr:spPr>
        <a:xfrm>
          <a:off x="222250" y="9759950"/>
          <a:ext cx="273050" cy="23891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0</xdr:colOff>
          <xdr:row>59</xdr:row>
          <xdr:rowOff>180975</xdr:rowOff>
        </xdr:from>
        <xdr:to>
          <xdr:col>9</xdr:col>
          <xdr:colOff>371475</xdr:colOff>
          <xdr:row>61</xdr:row>
          <xdr:rowOff>19050</xdr:rowOff>
        </xdr:to>
        <xdr:sp macro="" textlink="">
          <xdr:nvSpPr>
            <xdr:cNvPr id="20483" name="Drop Down 3" hidden="1">
              <a:extLst>
                <a:ext uri="{63B3BB69-23CF-44E3-9099-C40C66FF867C}">
                  <a14:compatExt spid="_x0000_s20483"/>
                </a:ext>
                <a:ext uri="{FF2B5EF4-FFF2-40B4-BE49-F238E27FC236}">
                  <a16:creationId xmlns:a16="http://schemas.microsoft.com/office/drawing/2014/main" id="{00000000-0008-0000-1100-0000035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158751</xdr:colOff>
      <xdr:row>34</xdr:row>
      <xdr:rowOff>26159</xdr:rowOff>
    </xdr:from>
    <xdr:to>
      <xdr:col>0</xdr:col>
      <xdr:colOff>425450</xdr:colOff>
      <xdr:row>35</xdr:row>
      <xdr:rowOff>75917</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58751" y="6687309"/>
          <a:ext cx="266699" cy="233908"/>
        </a:xfrm>
        <a:prstGeom prst="rect">
          <a:avLst/>
        </a:prstGeom>
      </xdr:spPr>
    </xdr:pic>
    <xdr:clientData/>
  </xdr:twoCellAnchor>
  <xdr:twoCellAnchor editAs="oneCell">
    <xdr:from>
      <xdr:col>0</xdr:col>
      <xdr:colOff>160541</xdr:colOff>
      <xdr:row>37</xdr:row>
      <xdr:rowOff>23880</xdr:rowOff>
    </xdr:from>
    <xdr:to>
      <xdr:col>0</xdr:col>
      <xdr:colOff>427240</xdr:colOff>
      <xdr:row>38</xdr:row>
      <xdr:rowOff>73638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60541" y="7204265"/>
          <a:ext cx="266699" cy="232931"/>
        </a:xfrm>
        <a:prstGeom prst="rect">
          <a:avLst/>
        </a:prstGeom>
      </xdr:spPr>
    </xdr:pic>
    <xdr:clientData/>
  </xdr:twoCellAnchor>
  <xdr:twoCellAnchor editAs="oneCell">
    <xdr:from>
      <xdr:col>0</xdr:col>
      <xdr:colOff>169660</xdr:colOff>
      <xdr:row>43</xdr:row>
      <xdr:rowOff>27203</xdr:rowOff>
    </xdr:from>
    <xdr:to>
      <xdr:col>0</xdr:col>
      <xdr:colOff>429111</xdr:colOff>
      <xdr:row>44</xdr:row>
      <xdr:rowOff>66052</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stretch>
          <a:fillRect/>
        </a:stretch>
      </xdr:blipFill>
      <xdr:spPr>
        <a:xfrm>
          <a:off x="169660" y="8326979"/>
          <a:ext cx="259451" cy="222022"/>
        </a:xfrm>
        <a:prstGeom prst="rect">
          <a:avLst/>
        </a:prstGeom>
      </xdr:spPr>
    </xdr:pic>
    <xdr:clientData/>
  </xdr:twoCellAnchor>
  <xdr:twoCellAnchor editAs="oneCell">
    <xdr:from>
      <xdr:col>0</xdr:col>
      <xdr:colOff>167382</xdr:colOff>
      <xdr:row>46</xdr:row>
      <xdr:rowOff>45208</xdr:rowOff>
    </xdr:from>
    <xdr:to>
      <xdr:col>0</xdr:col>
      <xdr:colOff>434081</xdr:colOff>
      <xdr:row>47</xdr:row>
      <xdr:rowOff>94966</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167382" y="8894503"/>
          <a:ext cx="266699" cy="232931"/>
        </a:xfrm>
        <a:prstGeom prst="rect">
          <a:avLst/>
        </a:prstGeom>
      </xdr:spPr>
    </xdr:pic>
    <xdr:clientData/>
  </xdr:twoCellAnchor>
  <xdr:twoCellAnchor editAs="oneCell">
    <xdr:from>
      <xdr:col>0</xdr:col>
      <xdr:colOff>166078</xdr:colOff>
      <xdr:row>48</xdr:row>
      <xdr:rowOff>178559</xdr:rowOff>
    </xdr:from>
    <xdr:to>
      <xdr:col>0</xdr:col>
      <xdr:colOff>432777</xdr:colOff>
      <xdr:row>50</xdr:row>
      <xdr:rowOff>44167</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166078" y="9394200"/>
          <a:ext cx="266699" cy="2319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12</xdr:col>
          <xdr:colOff>9525</xdr:colOff>
          <xdr:row>8</xdr:row>
          <xdr:rowOff>0</xdr:rowOff>
        </xdr:from>
        <xdr:to>
          <xdr:col>12</xdr:col>
          <xdr:colOff>609600</xdr:colOff>
          <xdr:row>8</xdr:row>
          <xdr:rowOff>180975</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xdr:row>
          <xdr:rowOff>9525</xdr:rowOff>
        </xdr:from>
        <xdr:to>
          <xdr:col>13</xdr:col>
          <xdr:colOff>0</xdr:colOff>
          <xdr:row>9</xdr:row>
          <xdr:rowOff>180975</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10</xdr:row>
          <xdr:rowOff>9525</xdr:rowOff>
        </xdr:from>
        <xdr:to>
          <xdr:col>12</xdr:col>
          <xdr:colOff>609600</xdr:colOff>
          <xdr:row>10</xdr:row>
          <xdr:rowOff>180975</xdr:rowOff>
        </xdr:to>
        <xdr:sp macro="" textlink="">
          <xdr:nvSpPr>
            <xdr:cNvPr id="2059" name="Drop Down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xdr:row>
          <xdr:rowOff>9525</xdr:rowOff>
        </xdr:from>
        <xdr:to>
          <xdr:col>12</xdr:col>
          <xdr:colOff>609600</xdr:colOff>
          <xdr:row>11</xdr:row>
          <xdr:rowOff>180975</xdr:rowOff>
        </xdr:to>
        <xdr:sp macro="" textlink="">
          <xdr:nvSpPr>
            <xdr:cNvPr id="2060" name="Drop Down 12"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xdr:row>
          <xdr:rowOff>9525</xdr:rowOff>
        </xdr:from>
        <xdr:to>
          <xdr:col>12</xdr:col>
          <xdr:colOff>609600</xdr:colOff>
          <xdr:row>12</xdr:row>
          <xdr:rowOff>180975</xdr:rowOff>
        </xdr:to>
        <xdr:sp macro="" textlink="">
          <xdr:nvSpPr>
            <xdr:cNvPr id="2061" name="Drop Down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xdr:row>
          <xdr:rowOff>9525</xdr:rowOff>
        </xdr:from>
        <xdr:to>
          <xdr:col>12</xdr:col>
          <xdr:colOff>609600</xdr:colOff>
          <xdr:row>13</xdr:row>
          <xdr:rowOff>180975</xdr:rowOff>
        </xdr:to>
        <xdr:sp macro="" textlink="">
          <xdr:nvSpPr>
            <xdr:cNvPr id="2062" name="Drop Down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9525</xdr:rowOff>
        </xdr:from>
        <xdr:to>
          <xdr:col>12</xdr:col>
          <xdr:colOff>609600</xdr:colOff>
          <xdr:row>14</xdr:row>
          <xdr:rowOff>180975</xdr:rowOff>
        </xdr:to>
        <xdr:sp macro="" textlink="">
          <xdr:nvSpPr>
            <xdr:cNvPr id="2063" name="Drop Down 15" hidden="1">
              <a:extLst>
                <a:ext uri="{63B3BB69-23CF-44E3-9099-C40C66FF867C}">
                  <a14:compatExt spid="_x0000_s2063"/>
                </a:ext>
                <a:ext uri="{FF2B5EF4-FFF2-40B4-BE49-F238E27FC236}">
                  <a16:creationId xmlns:a16="http://schemas.microsoft.com/office/drawing/2014/main" id="{00000000-0008-0000-03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xdr:row>
          <xdr:rowOff>9525</xdr:rowOff>
        </xdr:from>
        <xdr:to>
          <xdr:col>12</xdr:col>
          <xdr:colOff>609600</xdr:colOff>
          <xdr:row>15</xdr:row>
          <xdr:rowOff>180975</xdr:rowOff>
        </xdr:to>
        <xdr:sp macro="" textlink="">
          <xdr:nvSpPr>
            <xdr:cNvPr id="2064" name="Drop Down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18</xdr:row>
          <xdr:rowOff>9525</xdr:rowOff>
        </xdr:from>
        <xdr:to>
          <xdr:col>12</xdr:col>
          <xdr:colOff>600075</xdr:colOff>
          <xdr:row>18</xdr:row>
          <xdr:rowOff>180975</xdr:rowOff>
        </xdr:to>
        <xdr:sp macro="" textlink="">
          <xdr:nvSpPr>
            <xdr:cNvPr id="2065" name="Drop Down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xdr:row>
          <xdr:rowOff>9525</xdr:rowOff>
        </xdr:from>
        <xdr:to>
          <xdr:col>12</xdr:col>
          <xdr:colOff>600075</xdr:colOff>
          <xdr:row>19</xdr:row>
          <xdr:rowOff>180975</xdr:rowOff>
        </xdr:to>
        <xdr:sp macro="" textlink="">
          <xdr:nvSpPr>
            <xdr:cNvPr id="2066" name="Drop Down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xdr:row>
          <xdr:rowOff>9525</xdr:rowOff>
        </xdr:from>
        <xdr:to>
          <xdr:col>12</xdr:col>
          <xdr:colOff>600075</xdr:colOff>
          <xdr:row>20</xdr:row>
          <xdr:rowOff>180975</xdr:rowOff>
        </xdr:to>
        <xdr:sp macro="" textlink="">
          <xdr:nvSpPr>
            <xdr:cNvPr id="2067" name="Drop Down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xdr:row>
          <xdr:rowOff>9525</xdr:rowOff>
        </xdr:from>
        <xdr:to>
          <xdr:col>12</xdr:col>
          <xdr:colOff>600075</xdr:colOff>
          <xdr:row>23</xdr:row>
          <xdr:rowOff>0</xdr:rowOff>
        </xdr:to>
        <xdr:sp macro="" textlink="">
          <xdr:nvSpPr>
            <xdr:cNvPr id="2068" name="Drop Down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23</xdr:row>
          <xdr:rowOff>9525</xdr:rowOff>
        </xdr:from>
        <xdr:to>
          <xdr:col>12</xdr:col>
          <xdr:colOff>600075</xdr:colOff>
          <xdr:row>24</xdr:row>
          <xdr:rowOff>0</xdr:rowOff>
        </xdr:to>
        <xdr:sp macro="" textlink="">
          <xdr:nvSpPr>
            <xdr:cNvPr id="2069" name="Drop Down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5</xdr:col>
      <xdr:colOff>153739</xdr:colOff>
      <xdr:row>99</xdr:row>
      <xdr:rowOff>37980</xdr:rowOff>
    </xdr:from>
    <xdr:to>
      <xdr:col>9</xdr:col>
      <xdr:colOff>481265</xdr:colOff>
      <xdr:row>103</xdr:row>
      <xdr:rowOff>46950</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a:stretch>
          <a:fillRect/>
        </a:stretch>
      </xdr:blipFill>
      <xdr:spPr>
        <a:xfrm>
          <a:off x="3195055" y="18974348"/>
          <a:ext cx="2760578" cy="75760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9525</xdr:colOff>
          <xdr:row>104</xdr:row>
          <xdr:rowOff>161925</xdr:rowOff>
        </xdr:from>
        <xdr:to>
          <xdr:col>14</xdr:col>
          <xdr:colOff>600075</xdr:colOff>
          <xdr:row>106</xdr:row>
          <xdr:rowOff>9525</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158750</xdr:colOff>
      <xdr:row>51</xdr:row>
      <xdr:rowOff>19050</xdr:rowOff>
    </xdr:from>
    <xdr:to>
      <xdr:col>0</xdr:col>
      <xdr:colOff>425449</xdr:colOff>
      <xdr:row>52</xdr:row>
      <xdr:rowOff>68808</xdr:rowOff>
    </xdr:to>
    <xdr:pic>
      <xdr:nvPicPr>
        <xdr:cNvPr id="22" name="Picture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1"/>
        <a:stretch>
          <a:fillRect/>
        </a:stretch>
      </xdr:blipFill>
      <xdr:spPr>
        <a:xfrm>
          <a:off x="158750" y="9829800"/>
          <a:ext cx="266699" cy="23390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9525</xdr:colOff>
          <xdr:row>7</xdr:row>
          <xdr:rowOff>0</xdr:rowOff>
        </xdr:from>
        <xdr:to>
          <xdr:col>13</xdr:col>
          <xdr:colOff>0</xdr:colOff>
          <xdr:row>8</xdr:row>
          <xdr:rowOff>0</xdr:rowOff>
        </xdr:to>
        <xdr:sp macro="" textlink="">
          <xdr:nvSpPr>
            <xdr:cNvPr id="3073" name="Drop Down 1" hidden="1">
              <a:extLst>
                <a:ext uri="{63B3BB69-23CF-44E3-9099-C40C66FF867C}">
                  <a14:compatExt spid="_x0000_s3073"/>
                </a:ext>
                <a:ext uri="{FF2B5EF4-FFF2-40B4-BE49-F238E27FC236}">
                  <a16:creationId xmlns:a16="http://schemas.microsoft.com/office/drawing/2014/main" id="{00000000-0008-0000-0400-00000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xdr:row>
          <xdr:rowOff>9525</xdr:rowOff>
        </xdr:from>
        <xdr:to>
          <xdr:col>13</xdr:col>
          <xdr:colOff>0</xdr:colOff>
          <xdr:row>9</xdr:row>
          <xdr:rowOff>0</xdr:rowOff>
        </xdr:to>
        <xdr:sp macro="" textlink="">
          <xdr:nvSpPr>
            <xdr:cNvPr id="3074" name="Drop Down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11</xdr:row>
          <xdr:rowOff>9525</xdr:rowOff>
        </xdr:from>
        <xdr:to>
          <xdr:col>13</xdr:col>
          <xdr:colOff>0</xdr:colOff>
          <xdr:row>12</xdr:row>
          <xdr:rowOff>0</xdr:rowOff>
        </xdr:to>
        <xdr:sp macro="" textlink="">
          <xdr:nvSpPr>
            <xdr:cNvPr id="3075" name="Drop Down 3" hidden="1">
              <a:extLst>
                <a:ext uri="{63B3BB69-23CF-44E3-9099-C40C66FF867C}">
                  <a14:compatExt spid="_x0000_s3075"/>
                </a:ext>
                <a:ext uri="{FF2B5EF4-FFF2-40B4-BE49-F238E27FC236}">
                  <a16:creationId xmlns:a16="http://schemas.microsoft.com/office/drawing/2014/main" id="{00000000-0008-0000-04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xdr:row>
          <xdr:rowOff>9525</xdr:rowOff>
        </xdr:from>
        <xdr:to>
          <xdr:col>13</xdr:col>
          <xdr:colOff>0</xdr:colOff>
          <xdr:row>13</xdr:row>
          <xdr:rowOff>0</xdr:rowOff>
        </xdr:to>
        <xdr:sp macro="" textlink="">
          <xdr:nvSpPr>
            <xdr:cNvPr id="3076" name="Drop Down 4" hidden="1">
              <a:extLst>
                <a:ext uri="{63B3BB69-23CF-44E3-9099-C40C66FF867C}">
                  <a14:compatExt spid="_x0000_s3076"/>
                </a:ext>
                <a:ext uri="{FF2B5EF4-FFF2-40B4-BE49-F238E27FC236}">
                  <a16:creationId xmlns:a16="http://schemas.microsoft.com/office/drawing/2014/main" id="{00000000-0008-0000-04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xdr:row>
          <xdr:rowOff>9525</xdr:rowOff>
        </xdr:from>
        <xdr:to>
          <xdr:col>13</xdr:col>
          <xdr:colOff>0</xdr:colOff>
          <xdr:row>14</xdr:row>
          <xdr:rowOff>0</xdr:rowOff>
        </xdr:to>
        <xdr:sp macro="" textlink="">
          <xdr:nvSpPr>
            <xdr:cNvPr id="3077" name="Drop Down 5" hidden="1">
              <a:extLst>
                <a:ext uri="{63B3BB69-23CF-44E3-9099-C40C66FF867C}">
                  <a14:compatExt spid="_x0000_s3077"/>
                </a:ext>
                <a:ext uri="{FF2B5EF4-FFF2-40B4-BE49-F238E27FC236}">
                  <a16:creationId xmlns:a16="http://schemas.microsoft.com/office/drawing/2014/main" id="{00000000-0008-0000-0400-000005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xdr:row>
          <xdr:rowOff>9525</xdr:rowOff>
        </xdr:from>
        <xdr:to>
          <xdr:col>13</xdr:col>
          <xdr:colOff>0</xdr:colOff>
          <xdr:row>16</xdr:row>
          <xdr:rowOff>0</xdr:rowOff>
        </xdr:to>
        <xdr:sp macro="" textlink="">
          <xdr:nvSpPr>
            <xdr:cNvPr id="3078" name="Drop Down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9525</xdr:rowOff>
        </xdr:from>
        <xdr:to>
          <xdr:col>13</xdr:col>
          <xdr:colOff>0</xdr:colOff>
          <xdr:row>17</xdr:row>
          <xdr:rowOff>0</xdr:rowOff>
        </xdr:to>
        <xdr:sp macro="" textlink="">
          <xdr:nvSpPr>
            <xdr:cNvPr id="3079" name="Drop Down 7" hidden="1">
              <a:extLst>
                <a:ext uri="{63B3BB69-23CF-44E3-9099-C40C66FF867C}">
                  <a14:compatExt spid="_x0000_s3079"/>
                </a:ext>
                <a:ext uri="{FF2B5EF4-FFF2-40B4-BE49-F238E27FC236}">
                  <a16:creationId xmlns:a16="http://schemas.microsoft.com/office/drawing/2014/main" id="{00000000-0008-0000-0400-000007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17</xdr:row>
          <xdr:rowOff>9525</xdr:rowOff>
        </xdr:from>
        <xdr:to>
          <xdr:col>13</xdr:col>
          <xdr:colOff>0</xdr:colOff>
          <xdr:row>18</xdr:row>
          <xdr:rowOff>0</xdr:rowOff>
        </xdr:to>
        <xdr:sp macro="" textlink="">
          <xdr:nvSpPr>
            <xdr:cNvPr id="3080" name="Drop Down 8" hidden="1">
              <a:extLst>
                <a:ext uri="{63B3BB69-23CF-44E3-9099-C40C66FF867C}">
                  <a14:compatExt spid="_x0000_s3080"/>
                </a:ext>
                <a:ext uri="{FF2B5EF4-FFF2-40B4-BE49-F238E27FC236}">
                  <a16:creationId xmlns:a16="http://schemas.microsoft.com/office/drawing/2014/main" id="{00000000-0008-0000-04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xdr:row>
          <xdr:rowOff>9525</xdr:rowOff>
        </xdr:from>
        <xdr:to>
          <xdr:col>12</xdr:col>
          <xdr:colOff>600075</xdr:colOff>
          <xdr:row>20</xdr:row>
          <xdr:rowOff>0</xdr:rowOff>
        </xdr:to>
        <xdr:sp macro="" textlink="">
          <xdr:nvSpPr>
            <xdr:cNvPr id="3081" name="Drop Down 9" hidden="1">
              <a:extLst>
                <a:ext uri="{63B3BB69-23CF-44E3-9099-C40C66FF867C}">
                  <a14:compatExt spid="_x0000_s3081"/>
                </a:ext>
                <a:ext uri="{FF2B5EF4-FFF2-40B4-BE49-F238E27FC236}">
                  <a16:creationId xmlns:a16="http://schemas.microsoft.com/office/drawing/2014/main" id="{00000000-0008-0000-0400-00000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xdr:row>
          <xdr:rowOff>9525</xdr:rowOff>
        </xdr:from>
        <xdr:to>
          <xdr:col>12</xdr:col>
          <xdr:colOff>600075</xdr:colOff>
          <xdr:row>21</xdr:row>
          <xdr:rowOff>0</xdr:rowOff>
        </xdr:to>
        <xdr:sp macro="" textlink="">
          <xdr:nvSpPr>
            <xdr:cNvPr id="3082" name="Drop Down 10" hidden="1">
              <a:extLst>
                <a:ext uri="{63B3BB69-23CF-44E3-9099-C40C66FF867C}">
                  <a14:compatExt spid="_x0000_s3082"/>
                </a:ext>
                <a:ext uri="{FF2B5EF4-FFF2-40B4-BE49-F238E27FC236}">
                  <a16:creationId xmlns:a16="http://schemas.microsoft.com/office/drawing/2014/main" id="{00000000-0008-0000-0400-00000A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xdr:row>
          <xdr:rowOff>9525</xdr:rowOff>
        </xdr:from>
        <xdr:to>
          <xdr:col>12</xdr:col>
          <xdr:colOff>600075</xdr:colOff>
          <xdr:row>23</xdr:row>
          <xdr:rowOff>0</xdr:rowOff>
        </xdr:to>
        <xdr:sp macro="" textlink="">
          <xdr:nvSpPr>
            <xdr:cNvPr id="3083" name="Drop Down 11" hidden="1">
              <a:extLst>
                <a:ext uri="{63B3BB69-23CF-44E3-9099-C40C66FF867C}">
                  <a14:compatExt spid="_x0000_s3083"/>
                </a:ext>
                <a:ext uri="{FF2B5EF4-FFF2-40B4-BE49-F238E27FC236}">
                  <a16:creationId xmlns:a16="http://schemas.microsoft.com/office/drawing/2014/main" id="{00000000-0008-0000-0400-00000B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24</xdr:row>
          <xdr:rowOff>9525</xdr:rowOff>
        </xdr:from>
        <xdr:to>
          <xdr:col>12</xdr:col>
          <xdr:colOff>600075</xdr:colOff>
          <xdr:row>25</xdr:row>
          <xdr:rowOff>0</xdr:rowOff>
        </xdr:to>
        <xdr:sp macro="" textlink="">
          <xdr:nvSpPr>
            <xdr:cNvPr id="3084" name="Drop Down 12" hidden="1">
              <a:extLst>
                <a:ext uri="{63B3BB69-23CF-44E3-9099-C40C66FF867C}">
                  <a14:compatExt spid="_x0000_s3084"/>
                </a:ext>
                <a:ext uri="{FF2B5EF4-FFF2-40B4-BE49-F238E27FC236}">
                  <a16:creationId xmlns:a16="http://schemas.microsoft.com/office/drawing/2014/main" id="{00000000-0008-0000-0400-00000C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26</xdr:row>
          <xdr:rowOff>9525</xdr:rowOff>
        </xdr:from>
        <xdr:to>
          <xdr:col>12</xdr:col>
          <xdr:colOff>600075</xdr:colOff>
          <xdr:row>27</xdr:row>
          <xdr:rowOff>0</xdr:rowOff>
        </xdr:to>
        <xdr:sp macro="" textlink="">
          <xdr:nvSpPr>
            <xdr:cNvPr id="3085" name="Drop Down 13" hidden="1">
              <a:extLst>
                <a:ext uri="{63B3BB69-23CF-44E3-9099-C40C66FF867C}">
                  <a14:compatExt spid="_x0000_s3085"/>
                </a:ext>
                <a:ext uri="{FF2B5EF4-FFF2-40B4-BE49-F238E27FC236}">
                  <a16:creationId xmlns:a16="http://schemas.microsoft.com/office/drawing/2014/main" id="{00000000-0008-0000-0400-00000D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21</xdr:row>
          <xdr:rowOff>9525</xdr:rowOff>
        </xdr:from>
        <xdr:to>
          <xdr:col>12</xdr:col>
          <xdr:colOff>600075</xdr:colOff>
          <xdr:row>22</xdr:row>
          <xdr:rowOff>0</xdr:rowOff>
        </xdr:to>
        <xdr:sp macro="" textlink="">
          <xdr:nvSpPr>
            <xdr:cNvPr id="3086" name="Drop Down 14" hidden="1">
              <a:extLst>
                <a:ext uri="{63B3BB69-23CF-44E3-9099-C40C66FF867C}">
                  <a14:compatExt spid="_x0000_s3086"/>
                </a:ext>
                <a:ext uri="{FF2B5EF4-FFF2-40B4-BE49-F238E27FC236}">
                  <a16:creationId xmlns:a16="http://schemas.microsoft.com/office/drawing/2014/main" id="{00000000-0008-0000-0400-00000E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28</xdr:row>
          <xdr:rowOff>9525</xdr:rowOff>
        </xdr:from>
        <xdr:to>
          <xdr:col>12</xdr:col>
          <xdr:colOff>600075</xdr:colOff>
          <xdr:row>29</xdr:row>
          <xdr:rowOff>0</xdr:rowOff>
        </xdr:to>
        <xdr:sp macro="" textlink="">
          <xdr:nvSpPr>
            <xdr:cNvPr id="3087" name="Drop Down 15" hidden="1">
              <a:extLst>
                <a:ext uri="{63B3BB69-23CF-44E3-9099-C40C66FF867C}">
                  <a14:compatExt spid="_x0000_s3087"/>
                </a:ext>
                <a:ext uri="{FF2B5EF4-FFF2-40B4-BE49-F238E27FC236}">
                  <a16:creationId xmlns:a16="http://schemas.microsoft.com/office/drawing/2014/main" id="{00000000-0008-0000-0400-00000F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30</xdr:row>
          <xdr:rowOff>9525</xdr:rowOff>
        </xdr:from>
        <xdr:to>
          <xdr:col>12</xdr:col>
          <xdr:colOff>600075</xdr:colOff>
          <xdr:row>31</xdr:row>
          <xdr:rowOff>0</xdr:rowOff>
        </xdr:to>
        <xdr:sp macro="" textlink="">
          <xdr:nvSpPr>
            <xdr:cNvPr id="3088" name="Drop Down 16" hidden="1">
              <a:extLst>
                <a:ext uri="{63B3BB69-23CF-44E3-9099-C40C66FF867C}">
                  <a14:compatExt spid="_x0000_s3088"/>
                </a:ext>
                <a:ext uri="{FF2B5EF4-FFF2-40B4-BE49-F238E27FC236}">
                  <a16:creationId xmlns:a16="http://schemas.microsoft.com/office/drawing/2014/main" id="{00000000-0008-0000-0400-000010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31</xdr:row>
          <xdr:rowOff>9525</xdr:rowOff>
        </xdr:from>
        <xdr:to>
          <xdr:col>12</xdr:col>
          <xdr:colOff>600075</xdr:colOff>
          <xdr:row>32</xdr:row>
          <xdr:rowOff>0</xdr:rowOff>
        </xdr:to>
        <xdr:sp macro="" textlink="">
          <xdr:nvSpPr>
            <xdr:cNvPr id="3089" name="Drop Down 17" hidden="1">
              <a:extLst>
                <a:ext uri="{63B3BB69-23CF-44E3-9099-C40C66FF867C}">
                  <a14:compatExt spid="_x0000_s3089"/>
                </a:ext>
                <a:ext uri="{FF2B5EF4-FFF2-40B4-BE49-F238E27FC236}">
                  <a16:creationId xmlns:a16="http://schemas.microsoft.com/office/drawing/2014/main" id="{00000000-0008-0000-0400-000011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32</xdr:row>
          <xdr:rowOff>9525</xdr:rowOff>
        </xdr:from>
        <xdr:to>
          <xdr:col>12</xdr:col>
          <xdr:colOff>600075</xdr:colOff>
          <xdr:row>33</xdr:row>
          <xdr:rowOff>0</xdr:rowOff>
        </xdr:to>
        <xdr:sp macro="" textlink="">
          <xdr:nvSpPr>
            <xdr:cNvPr id="3090" name="Drop Down 18"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158751</xdr:colOff>
      <xdr:row>46</xdr:row>
      <xdr:rowOff>26159</xdr:rowOff>
    </xdr:from>
    <xdr:to>
      <xdr:col>0</xdr:col>
      <xdr:colOff>425450</xdr:colOff>
      <xdr:row>47</xdr:row>
      <xdr:rowOff>75917</xdr:rowOff>
    </xdr:to>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1"/>
        <a:stretch>
          <a:fillRect/>
        </a:stretch>
      </xdr:blipFill>
      <xdr:spPr>
        <a:xfrm>
          <a:off x="158751" y="6687309"/>
          <a:ext cx="266699" cy="233908"/>
        </a:xfrm>
        <a:prstGeom prst="rect">
          <a:avLst/>
        </a:prstGeom>
      </xdr:spPr>
    </xdr:pic>
    <xdr:clientData/>
  </xdr:twoCellAnchor>
  <xdr:twoCellAnchor editAs="oneCell">
    <xdr:from>
      <xdr:col>0</xdr:col>
      <xdr:colOff>169660</xdr:colOff>
      <xdr:row>49</xdr:row>
      <xdr:rowOff>27203</xdr:rowOff>
    </xdr:from>
    <xdr:to>
      <xdr:col>0</xdr:col>
      <xdr:colOff>429111</xdr:colOff>
      <xdr:row>50</xdr:row>
      <xdr:rowOff>66052</xdr:rowOff>
    </xdr:to>
    <xdr:pic>
      <xdr:nvPicPr>
        <xdr:cNvPr id="21" name="Picture 20">
          <a:extLst>
            <a:ext uri="{FF2B5EF4-FFF2-40B4-BE49-F238E27FC236}">
              <a16:creationId xmlns:a16="http://schemas.microsoft.com/office/drawing/2014/main" id="{00000000-0008-0000-0400-000015000000}"/>
            </a:ext>
          </a:extLst>
        </xdr:cNvPr>
        <xdr:cNvPicPr>
          <a:picLocks noChangeAspect="1"/>
        </xdr:cNvPicPr>
      </xdr:nvPicPr>
      <xdr:blipFill>
        <a:blip xmlns:r="http://schemas.openxmlformats.org/officeDocument/2006/relationships" r:embed="rId2"/>
        <a:stretch>
          <a:fillRect/>
        </a:stretch>
      </xdr:blipFill>
      <xdr:spPr>
        <a:xfrm>
          <a:off x="169660" y="8364753"/>
          <a:ext cx="259451" cy="222999"/>
        </a:xfrm>
        <a:prstGeom prst="rect">
          <a:avLst/>
        </a:prstGeom>
      </xdr:spPr>
    </xdr:pic>
    <xdr:clientData/>
  </xdr:twoCellAnchor>
  <xdr:oneCellAnchor>
    <xdr:from>
      <xdr:col>0</xdr:col>
      <xdr:colOff>169660</xdr:colOff>
      <xdr:row>52</xdr:row>
      <xdr:rowOff>27203</xdr:rowOff>
    </xdr:from>
    <xdr:ext cx="259451" cy="222999"/>
    <xdr:pic>
      <xdr:nvPicPr>
        <xdr:cNvPr id="22" name="Picture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2"/>
        <a:stretch>
          <a:fillRect/>
        </a:stretch>
      </xdr:blipFill>
      <xdr:spPr>
        <a:xfrm>
          <a:off x="169660" y="9050553"/>
          <a:ext cx="259451" cy="222999"/>
        </a:xfrm>
        <a:prstGeom prst="rect">
          <a:avLst/>
        </a:prstGeom>
      </xdr:spPr>
    </xdr:pic>
    <xdr:clientData/>
  </xdr:oneCellAnchor>
  <xdr:oneCellAnchor>
    <xdr:from>
      <xdr:col>0</xdr:col>
      <xdr:colOff>158751</xdr:colOff>
      <xdr:row>55</xdr:row>
      <xdr:rowOff>26159</xdr:rowOff>
    </xdr:from>
    <xdr:ext cx="266699" cy="233908"/>
    <xdr:pic>
      <xdr:nvPicPr>
        <xdr:cNvPr id="23" name="Picture 22">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1"/>
        <a:stretch>
          <a:fillRect/>
        </a:stretch>
      </xdr:blipFill>
      <xdr:spPr>
        <a:xfrm>
          <a:off x="158751" y="8497059"/>
          <a:ext cx="266699" cy="233908"/>
        </a:xfrm>
        <a:prstGeom prst="rect">
          <a:avLst/>
        </a:prstGeom>
      </xdr:spPr>
    </xdr:pic>
    <xdr:clientData/>
  </xdr:oneCellAnchor>
  <xdr:oneCellAnchor>
    <xdr:from>
      <xdr:col>0</xdr:col>
      <xdr:colOff>158751</xdr:colOff>
      <xdr:row>58</xdr:row>
      <xdr:rowOff>26159</xdr:rowOff>
    </xdr:from>
    <xdr:ext cx="266699" cy="233908"/>
    <xdr:pic>
      <xdr:nvPicPr>
        <xdr:cNvPr id="24" name="Picture 23">
          <a:extLst>
            <a:ext uri="{FF2B5EF4-FFF2-40B4-BE49-F238E27FC236}">
              <a16:creationId xmlns:a16="http://schemas.microsoft.com/office/drawing/2014/main" id="{00000000-0008-0000-0400-000018000000}"/>
            </a:ext>
          </a:extLst>
        </xdr:cNvPr>
        <xdr:cNvPicPr>
          <a:picLocks noChangeAspect="1"/>
        </xdr:cNvPicPr>
      </xdr:nvPicPr>
      <xdr:blipFill>
        <a:blip xmlns:r="http://schemas.openxmlformats.org/officeDocument/2006/relationships" r:embed="rId1"/>
        <a:stretch>
          <a:fillRect/>
        </a:stretch>
      </xdr:blipFill>
      <xdr:spPr>
        <a:xfrm>
          <a:off x="158751" y="10154409"/>
          <a:ext cx="266699" cy="23390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9525</xdr:colOff>
          <xdr:row>7</xdr:row>
          <xdr:rowOff>0</xdr:rowOff>
        </xdr:from>
        <xdr:to>
          <xdr:col>13</xdr:col>
          <xdr:colOff>0</xdr:colOff>
          <xdr:row>8</xdr:row>
          <xdr:rowOff>0</xdr:rowOff>
        </xdr:to>
        <xdr:sp macro="" textlink="">
          <xdr:nvSpPr>
            <xdr:cNvPr id="4097" name="Drop Down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9</xdr:row>
          <xdr:rowOff>9525</xdr:rowOff>
        </xdr:from>
        <xdr:to>
          <xdr:col>13</xdr:col>
          <xdr:colOff>0</xdr:colOff>
          <xdr:row>10</xdr:row>
          <xdr:rowOff>0</xdr:rowOff>
        </xdr:to>
        <xdr:sp macro="" textlink="">
          <xdr:nvSpPr>
            <xdr:cNvPr id="4098" name="Drop Down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xdr:row>
          <xdr:rowOff>9525</xdr:rowOff>
        </xdr:from>
        <xdr:to>
          <xdr:col>13</xdr:col>
          <xdr:colOff>0</xdr:colOff>
          <xdr:row>13</xdr:row>
          <xdr:rowOff>0</xdr:rowOff>
        </xdr:to>
        <xdr:sp macro="" textlink="">
          <xdr:nvSpPr>
            <xdr:cNvPr id="4099" name="Drop Down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13</xdr:row>
          <xdr:rowOff>9525</xdr:rowOff>
        </xdr:from>
        <xdr:to>
          <xdr:col>13</xdr:col>
          <xdr:colOff>0</xdr:colOff>
          <xdr:row>14</xdr:row>
          <xdr:rowOff>0</xdr:rowOff>
        </xdr:to>
        <xdr:sp macro="" textlink="">
          <xdr:nvSpPr>
            <xdr:cNvPr id="4100" name="Drop Down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9525</xdr:rowOff>
        </xdr:from>
        <xdr:to>
          <xdr:col>13</xdr:col>
          <xdr:colOff>0</xdr:colOff>
          <xdr:row>17</xdr:row>
          <xdr:rowOff>0</xdr:rowOff>
        </xdr:to>
        <xdr:sp macro="" textlink="">
          <xdr:nvSpPr>
            <xdr:cNvPr id="4101" name="Drop Down 5" hidden="1">
              <a:extLst>
                <a:ext uri="{63B3BB69-23CF-44E3-9099-C40C66FF867C}">
                  <a14:compatExt spid="_x0000_s4101"/>
                </a:ext>
                <a:ext uri="{FF2B5EF4-FFF2-40B4-BE49-F238E27FC236}">
                  <a16:creationId xmlns:a16="http://schemas.microsoft.com/office/drawing/2014/main" id="{00000000-0008-0000-0500-00000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18</xdr:row>
          <xdr:rowOff>9525</xdr:rowOff>
        </xdr:from>
        <xdr:to>
          <xdr:col>13</xdr:col>
          <xdr:colOff>0</xdr:colOff>
          <xdr:row>19</xdr:row>
          <xdr:rowOff>0</xdr:rowOff>
        </xdr:to>
        <xdr:sp macro="" textlink="">
          <xdr:nvSpPr>
            <xdr:cNvPr id="4102" name="Drop Down 6" hidden="1">
              <a:extLst>
                <a:ext uri="{63B3BB69-23CF-44E3-9099-C40C66FF867C}">
                  <a14:compatExt spid="_x0000_s4102"/>
                </a:ext>
                <a:ext uri="{FF2B5EF4-FFF2-40B4-BE49-F238E27FC236}">
                  <a16:creationId xmlns:a16="http://schemas.microsoft.com/office/drawing/2014/main" id="{00000000-0008-0000-0500-000006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19</xdr:row>
          <xdr:rowOff>9525</xdr:rowOff>
        </xdr:from>
        <xdr:to>
          <xdr:col>13</xdr:col>
          <xdr:colOff>0</xdr:colOff>
          <xdr:row>20</xdr:row>
          <xdr:rowOff>0</xdr:rowOff>
        </xdr:to>
        <xdr:sp macro="" textlink="">
          <xdr:nvSpPr>
            <xdr:cNvPr id="4103" name="Drop Down 7" hidden="1">
              <a:extLst>
                <a:ext uri="{63B3BB69-23CF-44E3-9099-C40C66FF867C}">
                  <a14:compatExt spid="_x0000_s4103"/>
                </a:ext>
                <a:ext uri="{FF2B5EF4-FFF2-40B4-BE49-F238E27FC236}">
                  <a16:creationId xmlns:a16="http://schemas.microsoft.com/office/drawing/2014/main" id="{00000000-0008-0000-0500-00000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20</xdr:row>
          <xdr:rowOff>9525</xdr:rowOff>
        </xdr:from>
        <xdr:to>
          <xdr:col>13</xdr:col>
          <xdr:colOff>0</xdr:colOff>
          <xdr:row>21</xdr:row>
          <xdr:rowOff>0</xdr:rowOff>
        </xdr:to>
        <xdr:sp macro="" textlink="">
          <xdr:nvSpPr>
            <xdr:cNvPr id="4104" name="Drop Down 8" hidden="1">
              <a:extLst>
                <a:ext uri="{63B3BB69-23CF-44E3-9099-C40C66FF867C}">
                  <a14:compatExt spid="_x0000_s4104"/>
                </a:ext>
                <a:ext uri="{FF2B5EF4-FFF2-40B4-BE49-F238E27FC236}">
                  <a16:creationId xmlns:a16="http://schemas.microsoft.com/office/drawing/2014/main" id="{00000000-0008-0000-0500-000008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22</xdr:row>
          <xdr:rowOff>9525</xdr:rowOff>
        </xdr:from>
        <xdr:to>
          <xdr:col>12</xdr:col>
          <xdr:colOff>600075</xdr:colOff>
          <xdr:row>23</xdr:row>
          <xdr:rowOff>0</xdr:rowOff>
        </xdr:to>
        <xdr:sp macro="" textlink="">
          <xdr:nvSpPr>
            <xdr:cNvPr id="4105" name="Drop Down 9" hidden="1">
              <a:extLst>
                <a:ext uri="{63B3BB69-23CF-44E3-9099-C40C66FF867C}">
                  <a14:compatExt spid="_x0000_s4105"/>
                </a:ext>
                <a:ext uri="{FF2B5EF4-FFF2-40B4-BE49-F238E27FC236}">
                  <a16:creationId xmlns:a16="http://schemas.microsoft.com/office/drawing/2014/main" id="{00000000-0008-0000-0500-000009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8</xdr:row>
          <xdr:rowOff>9525</xdr:rowOff>
        </xdr:from>
        <xdr:to>
          <xdr:col>13</xdr:col>
          <xdr:colOff>0</xdr:colOff>
          <xdr:row>9</xdr:row>
          <xdr:rowOff>0</xdr:rowOff>
        </xdr:to>
        <xdr:sp macro="" textlink="">
          <xdr:nvSpPr>
            <xdr:cNvPr id="4115" name="Drop Down 19" hidden="1">
              <a:extLst>
                <a:ext uri="{63B3BB69-23CF-44E3-9099-C40C66FF867C}">
                  <a14:compatExt spid="_x0000_s4115"/>
                </a:ext>
                <a:ext uri="{FF2B5EF4-FFF2-40B4-BE49-F238E27FC236}">
                  <a16:creationId xmlns:a16="http://schemas.microsoft.com/office/drawing/2014/main" id="{00000000-0008-0000-0500-00001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9525</xdr:rowOff>
        </xdr:from>
        <xdr:to>
          <xdr:col>13</xdr:col>
          <xdr:colOff>0</xdr:colOff>
          <xdr:row>15</xdr:row>
          <xdr:rowOff>0</xdr:rowOff>
        </xdr:to>
        <xdr:sp macro="" textlink="">
          <xdr:nvSpPr>
            <xdr:cNvPr id="4116" name="Drop Down 20" hidden="1">
              <a:extLst>
                <a:ext uri="{63B3BB69-23CF-44E3-9099-C40C66FF867C}">
                  <a14:compatExt spid="_x0000_s4116"/>
                </a:ext>
                <a:ext uri="{FF2B5EF4-FFF2-40B4-BE49-F238E27FC236}">
                  <a16:creationId xmlns:a16="http://schemas.microsoft.com/office/drawing/2014/main" id="{00000000-0008-0000-0500-000014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15</xdr:row>
          <xdr:rowOff>9525</xdr:rowOff>
        </xdr:from>
        <xdr:to>
          <xdr:col>13</xdr:col>
          <xdr:colOff>0</xdr:colOff>
          <xdr:row>16</xdr:row>
          <xdr:rowOff>0</xdr:rowOff>
        </xdr:to>
        <xdr:sp macro="" textlink="">
          <xdr:nvSpPr>
            <xdr:cNvPr id="4117" name="Drop Down 21" hidden="1">
              <a:extLst>
                <a:ext uri="{63B3BB69-23CF-44E3-9099-C40C66FF867C}">
                  <a14:compatExt spid="_x0000_s4117"/>
                </a:ext>
                <a:ext uri="{FF2B5EF4-FFF2-40B4-BE49-F238E27FC236}">
                  <a16:creationId xmlns:a16="http://schemas.microsoft.com/office/drawing/2014/main" id="{00000000-0008-0000-0500-000015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101600</xdr:colOff>
      <xdr:row>35</xdr:row>
      <xdr:rowOff>171450</xdr:rowOff>
    </xdr:from>
    <xdr:to>
      <xdr:col>0</xdr:col>
      <xdr:colOff>368299</xdr:colOff>
      <xdr:row>37</xdr:row>
      <xdr:rowOff>37058</xdr:rowOff>
    </xdr:to>
    <xdr:pic>
      <xdr:nvPicPr>
        <xdr:cNvPr id="14" name="Picture 13">
          <a:extLst>
            <a:ext uri="{FF2B5EF4-FFF2-40B4-BE49-F238E27FC236}">
              <a16:creationId xmlns:a16="http://schemas.microsoft.com/office/drawing/2014/main" id="{00000000-0008-0000-0500-00000E000000}"/>
            </a:ext>
          </a:extLst>
        </xdr:cNvPr>
        <xdr:cNvPicPr>
          <a:picLocks noChangeAspect="1"/>
        </xdr:cNvPicPr>
      </xdr:nvPicPr>
      <xdr:blipFill>
        <a:blip xmlns:r="http://schemas.openxmlformats.org/officeDocument/2006/relationships" r:embed="rId1"/>
        <a:stretch>
          <a:fillRect/>
        </a:stretch>
      </xdr:blipFill>
      <xdr:spPr>
        <a:xfrm>
          <a:off x="101600" y="6616700"/>
          <a:ext cx="266699" cy="233908"/>
        </a:xfrm>
        <a:prstGeom prst="rect">
          <a:avLst/>
        </a:prstGeom>
      </xdr:spPr>
    </xdr:pic>
    <xdr:clientData/>
  </xdr:twoCellAnchor>
  <xdr:twoCellAnchor editAs="oneCell">
    <xdr:from>
      <xdr:col>0</xdr:col>
      <xdr:colOff>101600</xdr:colOff>
      <xdr:row>39</xdr:row>
      <xdr:rowOff>177800</xdr:rowOff>
    </xdr:from>
    <xdr:to>
      <xdr:col>0</xdr:col>
      <xdr:colOff>368299</xdr:colOff>
      <xdr:row>41</xdr:row>
      <xdr:rowOff>43408</xdr:rowOff>
    </xdr:to>
    <xdr:pic>
      <xdr:nvPicPr>
        <xdr:cNvPr id="15" name="Picture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
        <a:stretch>
          <a:fillRect/>
        </a:stretch>
      </xdr:blipFill>
      <xdr:spPr>
        <a:xfrm>
          <a:off x="101600" y="7359650"/>
          <a:ext cx="266699" cy="233908"/>
        </a:xfrm>
        <a:prstGeom prst="rect">
          <a:avLst/>
        </a:prstGeom>
      </xdr:spPr>
    </xdr:pic>
    <xdr:clientData/>
  </xdr:twoCellAnchor>
  <xdr:oneCellAnchor>
    <xdr:from>
      <xdr:col>0</xdr:col>
      <xdr:colOff>114300</xdr:colOff>
      <xdr:row>42</xdr:row>
      <xdr:rowOff>158750</xdr:rowOff>
    </xdr:from>
    <xdr:ext cx="259451" cy="222999"/>
    <xdr:pic>
      <xdr:nvPicPr>
        <xdr:cNvPr id="16" name="Picture 15">
          <a:extLst>
            <a:ext uri="{FF2B5EF4-FFF2-40B4-BE49-F238E27FC236}">
              <a16:creationId xmlns:a16="http://schemas.microsoft.com/office/drawing/2014/main" id="{00000000-0008-0000-0500-000010000000}"/>
            </a:ext>
          </a:extLst>
        </xdr:cNvPr>
        <xdr:cNvPicPr>
          <a:picLocks noChangeAspect="1"/>
        </xdr:cNvPicPr>
      </xdr:nvPicPr>
      <xdr:blipFill>
        <a:blip xmlns:r="http://schemas.openxmlformats.org/officeDocument/2006/relationships" r:embed="rId2"/>
        <a:stretch>
          <a:fillRect/>
        </a:stretch>
      </xdr:blipFill>
      <xdr:spPr>
        <a:xfrm>
          <a:off x="114300" y="7893050"/>
          <a:ext cx="259451" cy="222999"/>
        </a:xfrm>
        <a:prstGeom prst="rect">
          <a:avLst/>
        </a:prstGeom>
      </xdr:spPr>
    </xdr:pic>
    <xdr:clientData/>
  </xdr:oneCellAnchor>
  <xdr:twoCellAnchor editAs="oneCell">
    <xdr:from>
      <xdr:col>0</xdr:col>
      <xdr:colOff>120650</xdr:colOff>
      <xdr:row>68</xdr:row>
      <xdr:rowOff>95250</xdr:rowOff>
    </xdr:from>
    <xdr:to>
      <xdr:col>2</xdr:col>
      <xdr:colOff>204177</xdr:colOff>
      <xdr:row>78</xdr:row>
      <xdr:rowOff>120650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rotWithShape="1">
        <a:blip xmlns:r="http://schemas.openxmlformats.org/officeDocument/2006/relationships" r:embed="rId3"/>
        <a:srcRect l="36463" t="21979" r="45896" b="33077"/>
        <a:stretch/>
      </xdr:blipFill>
      <xdr:spPr>
        <a:xfrm>
          <a:off x="120650" y="12661900"/>
          <a:ext cx="1302727" cy="18669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276225</xdr:colOff>
          <xdr:row>75</xdr:row>
          <xdr:rowOff>142875</xdr:rowOff>
        </xdr:from>
        <xdr:to>
          <xdr:col>8</xdr:col>
          <xdr:colOff>104775</xdr:colOff>
          <xdr:row>77</xdr:row>
          <xdr:rowOff>28575</xdr:rowOff>
        </xdr:to>
        <xdr:sp macro="" textlink="">
          <xdr:nvSpPr>
            <xdr:cNvPr id="4118" name="Option Button 22" hidden="1">
              <a:extLst>
                <a:ext uri="{63B3BB69-23CF-44E3-9099-C40C66FF867C}">
                  <a14:compatExt spid="_x0000_s4118"/>
                </a:ext>
                <a:ext uri="{FF2B5EF4-FFF2-40B4-BE49-F238E27FC236}">
                  <a16:creationId xmlns:a16="http://schemas.microsoft.com/office/drawing/2014/main" id="{00000000-0008-0000-05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a-GE" sz="800" b="0" i="0" u="none" strike="noStrike" baseline="0">
                  <a:solidFill>
                    <a:srgbClr val="000000"/>
                  </a:solidFill>
                  <a:latin typeface="Segoe UI"/>
                  <a:cs typeface="Segoe UI"/>
                </a:rPr>
                <a:t>კი</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75</xdr:row>
          <xdr:rowOff>161925</xdr:rowOff>
        </xdr:from>
        <xdr:to>
          <xdr:col>9</xdr:col>
          <xdr:colOff>514350</xdr:colOff>
          <xdr:row>77</xdr:row>
          <xdr:rowOff>0</xdr:rowOff>
        </xdr:to>
        <xdr:sp macro="" textlink="">
          <xdr:nvSpPr>
            <xdr:cNvPr id="4119" name="Option Button 23" hidden="1">
              <a:extLst>
                <a:ext uri="{63B3BB69-23CF-44E3-9099-C40C66FF867C}">
                  <a14:compatExt spid="_x0000_s4119"/>
                </a:ext>
                <a:ext uri="{FF2B5EF4-FFF2-40B4-BE49-F238E27FC236}">
                  <a16:creationId xmlns:a16="http://schemas.microsoft.com/office/drawing/2014/main" id="{00000000-0008-0000-05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ka-GE" sz="800" b="0" i="0" u="none" strike="noStrike" baseline="0">
                  <a:solidFill>
                    <a:srgbClr val="000000"/>
                  </a:solidFill>
                  <a:latin typeface="Segoe UI"/>
                  <a:cs typeface="Segoe UI"/>
                </a:rPr>
                <a:t>არა</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101600</xdr:colOff>
      <xdr:row>14</xdr:row>
      <xdr:rowOff>171450</xdr:rowOff>
    </xdr:from>
    <xdr:to>
      <xdr:col>0</xdr:col>
      <xdr:colOff>368299</xdr:colOff>
      <xdr:row>16</xdr:row>
      <xdr:rowOff>37058</xdr:rowOff>
    </xdr:to>
    <xdr:pic>
      <xdr:nvPicPr>
        <xdr:cNvPr id="14" name="Picture 13">
          <a:extLst>
            <a:ext uri="{FF2B5EF4-FFF2-40B4-BE49-F238E27FC236}">
              <a16:creationId xmlns:a16="http://schemas.microsoft.com/office/drawing/2014/main" id="{00000000-0008-0000-0600-00000E000000}"/>
            </a:ext>
          </a:extLst>
        </xdr:cNvPr>
        <xdr:cNvPicPr>
          <a:picLocks noChangeAspect="1"/>
        </xdr:cNvPicPr>
      </xdr:nvPicPr>
      <xdr:blipFill>
        <a:blip xmlns:r="http://schemas.openxmlformats.org/officeDocument/2006/relationships" r:embed="rId1"/>
        <a:stretch>
          <a:fillRect/>
        </a:stretch>
      </xdr:blipFill>
      <xdr:spPr>
        <a:xfrm>
          <a:off x="101600" y="6616700"/>
          <a:ext cx="266699" cy="233908"/>
        </a:xfrm>
        <a:prstGeom prst="rect">
          <a:avLst/>
        </a:prstGeom>
      </xdr:spPr>
    </xdr:pic>
    <xdr:clientData/>
  </xdr:twoCellAnchor>
  <xdr:twoCellAnchor editAs="oneCell">
    <xdr:from>
      <xdr:col>0</xdr:col>
      <xdr:colOff>101600</xdr:colOff>
      <xdr:row>18</xdr:row>
      <xdr:rowOff>177800</xdr:rowOff>
    </xdr:from>
    <xdr:to>
      <xdr:col>0</xdr:col>
      <xdr:colOff>368299</xdr:colOff>
      <xdr:row>20</xdr:row>
      <xdr:rowOff>43408</xdr:rowOff>
    </xdr:to>
    <xdr:pic>
      <xdr:nvPicPr>
        <xdr:cNvPr id="15" name="Picture 14">
          <a:extLst>
            <a:ext uri="{FF2B5EF4-FFF2-40B4-BE49-F238E27FC236}">
              <a16:creationId xmlns:a16="http://schemas.microsoft.com/office/drawing/2014/main" id="{00000000-0008-0000-0600-00000F000000}"/>
            </a:ext>
          </a:extLst>
        </xdr:cNvPr>
        <xdr:cNvPicPr>
          <a:picLocks noChangeAspect="1"/>
        </xdr:cNvPicPr>
      </xdr:nvPicPr>
      <xdr:blipFill>
        <a:blip xmlns:r="http://schemas.openxmlformats.org/officeDocument/2006/relationships" r:embed="rId1"/>
        <a:stretch>
          <a:fillRect/>
        </a:stretch>
      </xdr:blipFill>
      <xdr:spPr>
        <a:xfrm>
          <a:off x="101600" y="7359650"/>
          <a:ext cx="266699" cy="233908"/>
        </a:xfrm>
        <a:prstGeom prst="rect">
          <a:avLst/>
        </a:prstGeom>
      </xdr:spPr>
    </xdr:pic>
    <xdr:clientData/>
  </xdr:twoCellAnchor>
  <xdr:oneCellAnchor>
    <xdr:from>
      <xdr:col>0</xdr:col>
      <xdr:colOff>114300</xdr:colOff>
      <xdr:row>21</xdr:row>
      <xdr:rowOff>158750</xdr:rowOff>
    </xdr:from>
    <xdr:ext cx="259451" cy="222999"/>
    <xdr:pic>
      <xdr:nvPicPr>
        <xdr:cNvPr id="16" name="Picture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2"/>
        <a:stretch>
          <a:fillRect/>
        </a:stretch>
      </xdr:blipFill>
      <xdr:spPr>
        <a:xfrm>
          <a:off x="114300" y="7893050"/>
          <a:ext cx="259451" cy="222999"/>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101600</xdr:colOff>
      <xdr:row>25</xdr:row>
      <xdr:rowOff>171450</xdr:rowOff>
    </xdr:from>
    <xdr:to>
      <xdr:col>0</xdr:col>
      <xdr:colOff>368299</xdr:colOff>
      <xdr:row>27</xdr:row>
      <xdr:rowOff>37058</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01600" y="4728163"/>
          <a:ext cx="266699" cy="230145"/>
        </a:xfrm>
        <a:prstGeom prst="rect">
          <a:avLst/>
        </a:prstGeom>
      </xdr:spPr>
    </xdr:pic>
    <xdr:clientData/>
  </xdr:twoCellAnchor>
  <xdr:oneCellAnchor>
    <xdr:from>
      <xdr:col>0</xdr:col>
      <xdr:colOff>114300</xdr:colOff>
      <xdr:row>34</xdr:row>
      <xdr:rowOff>158750</xdr:rowOff>
    </xdr:from>
    <xdr:ext cx="259451" cy="222999"/>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a:stretch>
          <a:fillRect/>
        </a:stretch>
      </xdr:blipFill>
      <xdr:spPr>
        <a:xfrm>
          <a:off x="114300" y="4025900"/>
          <a:ext cx="259451" cy="222999"/>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8</xdr:col>
          <xdr:colOff>400050</xdr:colOff>
          <xdr:row>7</xdr:row>
          <xdr:rowOff>9525</xdr:rowOff>
        </xdr:from>
        <xdr:to>
          <xdr:col>13</xdr:col>
          <xdr:colOff>0</xdr:colOff>
          <xdr:row>7</xdr:row>
          <xdr:rowOff>180975</xdr:rowOff>
        </xdr:to>
        <xdr:sp macro="" textlink="">
          <xdr:nvSpPr>
            <xdr:cNvPr id="6145" name="Drop Down 1" hidden="1">
              <a:extLst>
                <a:ext uri="{63B3BB69-23CF-44E3-9099-C40C66FF867C}">
                  <a14:compatExt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8</xdr:row>
          <xdr:rowOff>180975</xdr:rowOff>
        </xdr:from>
        <xdr:to>
          <xdr:col>12</xdr:col>
          <xdr:colOff>609600</xdr:colOff>
          <xdr:row>9</xdr:row>
          <xdr:rowOff>180975</xdr:rowOff>
        </xdr:to>
        <xdr:sp macro="" textlink="">
          <xdr:nvSpPr>
            <xdr:cNvPr id="6150" name="Option Button 6" hidden="1">
              <a:extLst>
                <a:ext uri="{63B3BB69-23CF-44E3-9099-C40C66FF867C}">
                  <a14:compatExt spid="_x0000_s6150"/>
                </a:ext>
                <a:ext uri="{FF2B5EF4-FFF2-40B4-BE49-F238E27FC236}">
                  <a16:creationId xmlns:a16="http://schemas.microsoft.com/office/drawing/2014/main" id="{00000000-0008-0000-07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12</xdr:row>
          <xdr:rowOff>0</xdr:rowOff>
        </xdr:from>
        <xdr:to>
          <xdr:col>13</xdr:col>
          <xdr:colOff>0</xdr:colOff>
          <xdr:row>13</xdr:row>
          <xdr:rowOff>0</xdr:rowOff>
        </xdr:to>
        <xdr:sp macro="" textlink="">
          <xdr:nvSpPr>
            <xdr:cNvPr id="6154" name="Drop Down 10" hidden="1">
              <a:extLst>
                <a:ext uri="{63B3BB69-23CF-44E3-9099-C40C66FF867C}">
                  <a14:compatExt spid="_x0000_s6154"/>
                </a:ext>
                <a:ext uri="{FF2B5EF4-FFF2-40B4-BE49-F238E27FC236}">
                  <a16:creationId xmlns:a16="http://schemas.microsoft.com/office/drawing/2014/main" id="{00000000-0008-0000-07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10</xdr:row>
          <xdr:rowOff>9525</xdr:rowOff>
        </xdr:from>
        <xdr:to>
          <xdr:col>12</xdr:col>
          <xdr:colOff>609600</xdr:colOff>
          <xdr:row>11</xdr:row>
          <xdr:rowOff>9525</xdr:rowOff>
        </xdr:to>
        <xdr:sp macro="" textlink="">
          <xdr:nvSpPr>
            <xdr:cNvPr id="6158" name="Option Button 14" hidden="1">
              <a:extLst>
                <a:ext uri="{63B3BB69-23CF-44E3-9099-C40C66FF867C}">
                  <a14:compatExt spid="_x0000_s6158"/>
                </a:ext>
                <a:ext uri="{FF2B5EF4-FFF2-40B4-BE49-F238E27FC236}">
                  <a16:creationId xmlns:a16="http://schemas.microsoft.com/office/drawing/2014/main" id="{00000000-0008-0000-07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11</xdr:row>
          <xdr:rowOff>9525</xdr:rowOff>
        </xdr:from>
        <xdr:to>
          <xdr:col>13</xdr:col>
          <xdr:colOff>9525</xdr:colOff>
          <xdr:row>12</xdr:row>
          <xdr:rowOff>9525</xdr:rowOff>
        </xdr:to>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7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xdr:row>
          <xdr:rowOff>180975</xdr:rowOff>
        </xdr:from>
        <xdr:to>
          <xdr:col>12</xdr:col>
          <xdr:colOff>600075</xdr:colOff>
          <xdr:row>14</xdr:row>
          <xdr:rowOff>180975</xdr:rowOff>
        </xdr:to>
        <xdr:sp macro="" textlink="">
          <xdr:nvSpPr>
            <xdr:cNvPr id="6164" name="Drop Down 20" hidden="1">
              <a:extLst>
                <a:ext uri="{63B3BB69-23CF-44E3-9099-C40C66FF867C}">
                  <a14:compatExt spid="_x0000_s6164"/>
                </a:ext>
                <a:ext uri="{FF2B5EF4-FFF2-40B4-BE49-F238E27FC236}">
                  <a16:creationId xmlns:a16="http://schemas.microsoft.com/office/drawing/2014/main" id="{00000000-0008-0000-07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15</xdr:row>
          <xdr:rowOff>0</xdr:rowOff>
        </xdr:from>
        <xdr:to>
          <xdr:col>12</xdr:col>
          <xdr:colOff>600075</xdr:colOff>
          <xdr:row>16</xdr:row>
          <xdr:rowOff>0</xdr:rowOff>
        </xdr:to>
        <xdr:sp macro="" textlink="">
          <xdr:nvSpPr>
            <xdr:cNvPr id="6165" name="Drop Down 21" hidden="1">
              <a:extLst>
                <a:ext uri="{63B3BB69-23CF-44E3-9099-C40C66FF867C}">
                  <a14:compatExt spid="_x0000_s6165"/>
                </a:ext>
                <a:ext uri="{FF2B5EF4-FFF2-40B4-BE49-F238E27FC236}">
                  <a16:creationId xmlns:a16="http://schemas.microsoft.com/office/drawing/2014/main" id="{00000000-0008-0000-07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16</xdr:row>
          <xdr:rowOff>0</xdr:rowOff>
        </xdr:from>
        <xdr:to>
          <xdr:col>12</xdr:col>
          <xdr:colOff>600075</xdr:colOff>
          <xdr:row>16</xdr:row>
          <xdr:rowOff>180975</xdr:rowOff>
        </xdr:to>
        <xdr:sp macro="" textlink="">
          <xdr:nvSpPr>
            <xdr:cNvPr id="6166" name="Drop Down 22" hidden="1">
              <a:extLst>
                <a:ext uri="{63B3BB69-23CF-44E3-9099-C40C66FF867C}">
                  <a14:compatExt spid="_x0000_s6166"/>
                </a:ext>
                <a:ext uri="{FF2B5EF4-FFF2-40B4-BE49-F238E27FC236}">
                  <a16:creationId xmlns:a16="http://schemas.microsoft.com/office/drawing/2014/main" id="{00000000-0008-0000-0700-00001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18</xdr:row>
          <xdr:rowOff>0</xdr:rowOff>
        </xdr:from>
        <xdr:to>
          <xdr:col>12</xdr:col>
          <xdr:colOff>600075</xdr:colOff>
          <xdr:row>19</xdr:row>
          <xdr:rowOff>0</xdr:rowOff>
        </xdr:to>
        <xdr:sp macro="" textlink="">
          <xdr:nvSpPr>
            <xdr:cNvPr id="6167" name="Drop Down 23" hidden="1">
              <a:extLst>
                <a:ext uri="{63B3BB69-23CF-44E3-9099-C40C66FF867C}">
                  <a14:compatExt spid="_x0000_s6167"/>
                </a:ext>
                <a:ext uri="{FF2B5EF4-FFF2-40B4-BE49-F238E27FC236}">
                  <a16:creationId xmlns:a16="http://schemas.microsoft.com/office/drawing/2014/main" id="{00000000-0008-0000-07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0</xdr:rowOff>
        </xdr:from>
        <xdr:to>
          <xdr:col>12</xdr:col>
          <xdr:colOff>600075</xdr:colOff>
          <xdr:row>20</xdr:row>
          <xdr:rowOff>0</xdr:rowOff>
        </xdr:to>
        <xdr:sp macro="" textlink="">
          <xdr:nvSpPr>
            <xdr:cNvPr id="6168" name="Drop Down 24" hidden="1">
              <a:extLst>
                <a:ext uri="{63B3BB69-23CF-44E3-9099-C40C66FF867C}">
                  <a14:compatExt spid="_x0000_s6168"/>
                </a:ext>
                <a:ext uri="{FF2B5EF4-FFF2-40B4-BE49-F238E27FC236}">
                  <a16:creationId xmlns:a16="http://schemas.microsoft.com/office/drawing/2014/main" id="{00000000-0008-0000-07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oneCellAnchor>
    <xdr:from>
      <xdr:col>0</xdr:col>
      <xdr:colOff>117592</xdr:colOff>
      <xdr:row>28</xdr:row>
      <xdr:rowOff>170508</xdr:rowOff>
    </xdr:from>
    <xdr:ext cx="259451" cy="222999"/>
    <xdr:pic>
      <xdr:nvPicPr>
        <xdr:cNvPr id="29" name="Picture 28">
          <a:extLst>
            <a:ext uri="{FF2B5EF4-FFF2-40B4-BE49-F238E27FC236}">
              <a16:creationId xmlns:a16="http://schemas.microsoft.com/office/drawing/2014/main" id="{00000000-0008-0000-0700-00001D000000}"/>
            </a:ext>
          </a:extLst>
        </xdr:cNvPr>
        <xdr:cNvPicPr>
          <a:picLocks noChangeAspect="1"/>
        </xdr:cNvPicPr>
      </xdr:nvPicPr>
      <xdr:blipFill>
        <a:blip xmlns:r="http://schemas.openxmlformats.org/officeDocument/2006/relationships" r:embed="rId2"/>
        <a:stretch>
          <a:fillRect/>
        </a:stretch>
      </xdr:blipFill>
      <xdr:spPr>
        <a:xfrm>
          <a:off x="117592" y="5274027"/>
          <a:ext cx="259451" cy="222999"/>
        </a:xfrm>
        <a:prstGeom prst="rect">
          <a:avLst/>
        </a:prstGeom>
      </xdr:spPr>
    </xdr:pic>
    <xdr:clientData/>
  </xdr:oneCellAnchor>
  <xdr:twoCellAnchor editAs="oneCell">
    <xdr:from>
      <xdr:col>0</xdr:col>
      <xdr:colOff>111712</xdr:colOff>
      <xdr:row>31</xdr:row>
      <xdr:rowOff>176389</xdr:rowOff>
    </xdr:from>
    <xdr:to>
      <xdr:col>0</xdr:col>
      <xdr:colOff>378411</xdr:colOff>
      <xdr:row>33</xdr:row>
      <xdr:rowOff>41997</xdr:rowOff>
    </xdr:to>
    <xdr:pic>
      <xdr:nvPicPr>
        <xdr:cNvPr id="31" name="Picture 30">
          <a:extLst>
            <a:ext uri="{FF2B5EF4-FFF2-40B4-BE49-F238E27FC236}">
              <a16:creationId xmlns:a16="http://schemas.microsoft.com/office/drawing/2014/main" id="{00000000-0008-0000-0700-00001F000000}"/>
            </a:ext>
          </a:extLst>
        </xdr:cNvPr>
        <xdr:cNvPicPr>
          <a:picLocks noChangeAspect="1"/>
        </xdr:cNvPicPr>
      </xdr:nvPicPr>
      <xdr:blipFill>
        <a:blip xmlns:r="http://schemas.openxmlformats.org/officeDocument/2006/relationships" r:embed="rId1"/>
        <a:stretch>
          <a:fillRect/>
        </a:stretch>
      </xdr:blipFill>
      <xdr:spPr>
        <a:xfrm>
          <a:off x="111712" y="5826713"/>
          <a:ext cx="266699" cy="230145"/>
        </a:xfrm>
        <a:prstGeom prst="rect">
          <a:avLst/>
        </a:prstGeom>
      </xdr:spPr>
    </xdr:pic>
    <xdr:clientData/>
  </xdr:twoCellAnchor>
  <xdr:twoCellAnchor editAs="oneCell">
    <xdr:from>
      <xdr:col>0</xdr:col>
      <xdr:colOff>593940</xdr:colOff>
      <xdr:row>50</xdr:row>
      <xdr:rowOff>78492</xdr:rowOff>
    </xdr:from>
    <xdr:to>
      <xdr:col>5</xdr:col>
      <xdr:colOff>337558</xdr:colOff>
      <xdr:row>57</xdr:row>
      <xdr:rowOff>29339</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3"/>
        <a:stretch>
          <a:fillRect/>
        </a:stretch>
      </xdr:blipFill>
      <xdr:spPr>
        <a:xfrm>
          <a:off x="593940" y="9293930"/>
          <a:ext cx="2799556" cy="122878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9</xdr:col>
          <xdr:colOff>381000</xdr:colOff>
          <xdr:row>53</xdr:row>
          <xdr:rowOff>19050</xdr:rowOff>
        </xdr:from>
        <xdr:to>
          <xdr:col>11</xdr:col>
          <xdr:colOff>504825</xdr:colOff>
          <xdr:row>54</xdr:row>
          <xdr:rowOff>57150</xdr:rowOff>
        </xdr:to>
        <xdr:sp macro="" textlink="">
          <xdr:nvSpPr>
            <xdr:cNvPr id="6169" name="Drop Down 25" hidden="1">
              <a:extLst>
                <a:ext uri="{63B3BB69-23CF-44E3-9099-C40C66FF867C}">
                  <a14:compatExt spid="_x0000_s6169"/>
                </a:ext>
                <a:ext uri="{FF2B5EF4-FFF2-40B4-BE49-F238E27FC236}">
                  <a16:creationId xmlns:a16="http://schemas.microsoft.com/office/drawing/2014/main" id="{00000000-0008-0000-0700-00001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0</xdr:col>
      <xdr:colOff>114300</xdr:colOff>
      <xdr:row>11</xdr:row>
      <xdr:rowOff>158750</xdr:rowOff>
    </xdr:from>
    <xdr:ext cx="259451" cy="222999"/>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114300" y="6419850"/>
          <a:ext cx="259451" cy="222999"/>
        </a:xfrm>
        <a:prstGeom prst="rect">
          <a:avLst/>
        </a:prstGeom>
      </xdr:spPr>
    </xdr:pic>
    <xdr:clientData/>
  </xdr:oneCellAnchor>
  <xdr:oneCellAnchor>
    <xdr:from>
      <xdr:col>0</xdr:col>
      <xdr:colOff>117592</xdr:colOff>
      <xdr:row>8</xdr:row>
      <xdr:rowOff>170508</xdr:rowOff>
    </xdr:from>
    <xdr:ext cx="259451" cy="222999"/>
    <xdr:pic>
      <xdr:nvPicPr>
        <xdr:cNvPr id="14" name="Picture 13">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1"/>
        <a:stretch>
          <a:fillRect/>
        </a:stretch>
      </xdr:blipFill>
      <xdr:spPr>
        <a:xfrm>
          <a:off x="117592" y="5326708"/>
          <a:ext cx="259451" cy="222999"/>
        </a:xfrm>
        <a:prstGeom prst="rect">
          <a:avLst/>
        </a:prstGeom>
      </xdr:spPr>
    </xdr:pic>
    <xdr:clientData/>
  </xdr:oneCellAnchor>
  <xdr:oneCellAnchor>
    <xdr:from>
      <xdr:col>0</xdr:col>
      <xdr:colOff>120650</xdr:colOff>
      <xdr:row>6</xdr:row>
      <xdr:rowOff>12700</xdr:rowOff>
    </xdr:from>
    <xdr:ext cx="259451" cy="222999"/>
    <xdr:pic>
      <xdr:nvPicPr>
        <xdr:cNvPr id="18" name="Picture 17">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1"/>
        <a:stretch>
          <a:fillRect/>
        </a:stretch>
      </xdr:blipFill>
      <xdr:spPr>
        <a:xfrm>
          <a:off x="120650" y="1117600"/>
          <a:ext cx="259451" cy="222999"/>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117592</xdr:colOff>
      <xdr:row>10</xdr:row>
      <xdr:rowOff>170508</xdr:rowOff>
    </xdr:from>
    <xdr:ext cx="259451" cy="222999"/>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117592" y="1643708"/>
          <a:ext cx="259451" cy="222999"/>
        </a:xfrm>
        <a:prstGeom prst="rect">
          <a:avLst/>
        </a:prstGeom>
      </xdr:spPr>
    </xdr:pic>
    <xdr:clientData/>
  </xdr:oneCellAnchor>
  <xdr:oneCellAnchor>
    <xdr:from>
      <xdr:col>0</xdr:col>
      <xdr:colOff>120650</xdr:colOff>
      <xdr:row>6</xdr:row>
      <xdr:rowOff>12700</xdr:rowOff>
    </xdr:from>
    <xdr:ext cx="259451" cy="222999"/>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stretch>
          <a:fillRect/>
        </a:stretch>
      </xdr:blipFill>
      <xdr:spPr>
        <a:xfrm>
          <a:off x="120650" y="1117600"/>
          <a:ext cx="259451" cy="222999"/>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120650</xdr:colOff>
      <xdr:row>6</xdr:row>
      <xdr:rowOff>12700</xdr:rowOff>
    </xdr:from>
    <xdr:ext cx="259451" cy="222999"/>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120650" y="1117600"/>
          <a:ext cx="259451" cy="222999"/>
        </a:xfrm>
        <a:prstGeom prst="rect">
          <a:avLst/>
        </a:prstGeom>
      </xdr:spPr>
    </xdr:pic>
    <xdr:clientData/>
  </xdr:oneCellAnchor>
  <xdr:twoCellAnchor editAs="oneCell">
    <xdr:from>
      <xdr:col>0</xdr:col>
      <xdr:colOff>133350</xdr:colOff>
      <xdr:row>8</xdr:row>
      <xdr:rowOff>181797</xdr:rowOff>
    </xdr:from>
    <xdr:to>
      <xdr:col>0</xdr:col>
      <xdr:colOff>419100</xdr:colOff>
      <xdr:row>10</xdr:row>
      <xdr:rowOff>63529</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a:stretch>
          <a:fillRect/>
        </a:stretch>
      </xdr:blipFill>
      <xdr:spPr>
        <a:xfrm>
          <a:off x="133350" y="1654997"/>
          <a:ext cx="285750" cy="25003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5.xml"/><Relationship Id="rId1" Type="http://schemas.openxmlformats.org/officeDocument/2006/relationships/printerSettings" Target="../printerSettings/printerSettings7.bin"/><Relationship Id="rId5" Type="http://schemas.openxmlformats.org/officeDocument/2006/relationships/ctrlProp" Target="../ctrlProps/ctrlProp59.xml"/><Relationship Id="rId4" Type="http://schemas.openxmlformats.org/officeDocument/2006/relationships/ctrlProp" Target="../ctrlProps/ctrlProp58.xml"/></Relationships>
</file>

<file path=xl/worksheets/_rels/sheet18.xml.rels><?xml version="1.0" encoding="UTF-8" standalone="yes"?>
<Relationships xmlns="http://schemas.openxmlformats.org/package/2006/relationships"><Relationship Id="rId3" Type="http://schemas.openxmlformats.org/officeDocument/2006/relationships/ctrlProp" Target="../ctrlProps/ctrlProp60.xml"/><Relationship Id="rId2" Type="http://schemas.openxmlformats.org/officeDocument/2006/relationships/vmlDrawing" Target="../drawings/vmlDrawing6.vml"/><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2.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drawing" Target="../drawings/drawing3.x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printerSettings" Target="../printerSettings/printerSettings5.bin"/><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3" Type="http://schemas.openxmlformats.org/officeDocument/2006/relationships/vmlDrawing" Target="../drawings/vmlDrawing3.v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 Type="http://schemas.openxmlformats.org/officeDocument/2006/relationships/drawing" Target="../drawings/drawing4.xml"/><Relationship Id="rId16" Type="http://schemas.openxmlformats.org/officeDocument/2006/relationships/ctrlProp" Target="../ctrlProps/ctrlProp45.xml"/><Relationship Id="rId1" Type="http://schemas.openxmlformats.org/officeDocument/2006/relationships/printerSettings" Target="../printerSettings/printerSettings6.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5" Type="http://schemas.openxmlformats.org/officeDocument/2006/relationships/ctrlProp" Target="../ctrlProps/ctrlProp44.xml"/><Relationship Id="rId10" Type="http://schemas.openxmlformats.org/officeDocument/2006/relationships/ctrlProp" Target="../ctrlProps/ctrlProp39.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2.xml"/><Relationship Id="rId13" Type="http://schemas.openxmlformats.org/officeDocument/2006/relationships/ctrlProp" Target="../ctrlProps/ctrlProp57.xml"/><Relationship Id="rId3" Type="http://schemas.openxmlformats.org/officeDocument/2006/relationships/ctrlProp" Target="../ctrlProps/ctrlProp47.xml"/><Relationship Id="rId7" Type="http://schemas.openxmlformats.org/officeDocument/2006/relationships/ctrlProp" Target="../ctrlProps/ctrlProp51.xml"/><Relationship Id="rId12" Type="http://schemas.openxmlformats.org/officeDocument/2006/relationships/ctrlProp" Target="../ctrlProps/ctrlProp56.xml"/><Relationship Id="rId2" Type="http://schemas.openxmlformats.org/officeDocument/2006/relationships/vmlDrawing" Target="../drawings/vmlDrawing4.vml"/><Relationship Id="rId1" Type="http://schemas.openxmlformats.org/officeDocument/2006/relationships/drawing" Target="../drawings/drawing6.xml"/><Relationship Id="rId6" Type="http://schemas.openxmlformats.org/officeDocument/2006/relationships/ctrlProp" Target="../ctrlProps/ctrlProp50.xml"/><Relationship Id="rId11" Type="http://schemas.openxmlformats.org/officeDocument/2006/relationships/ctrlProp" Target="../ctrlProps/ctrlProp55.xml"/><Relationship Id="rId5" Type="http://schemas.openxmlformats.org/officeDocument/2006/relationships/ctrlProp" Target="../ctrlProps/ctrlProp49.xml"/><Relationship Id="rId10" Type="http://schemas.openxmlformats.org/officeDocument/2006/relationships/ctrlProp" Target="../ctrlProps/ctrlProp54.xml"/><Relationship Id="rId4" Type="http://schemas.openxmlformats.org/officeDocument/2006/relationships/ctrlProp" Target="../ctrlProps/ctrlProp48.xml"/><Relationship Id="rId9" Type="http://schemas.openxmlformats.org/officeDocument/2006/relationships/ctrlProp" Target="../ctrlProps/ctrlProp5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BAE0D-85AE-43D3-AF85-BDD1CC2E2BB3}">
  <sheetPr codeName="Sheet2"/>
  <dimension ref="A4:O28"/>
  <sheetViews>
    <sheetView tabSelected="1" zoomScaleNormal="100" workbookViewId="0"/>
  </sheetViews>
  <sheetFormatPr defaultColWidth="8.75" defaultRowHeight="15" x14ac:dyDescent="0.25"/>
  <cols>
    <col min="1" max="16384" width="8.75" style="2"/>
  </cols>
  <sheetData>
    <row r="4" spans="1:15" x14ac:dyDescent="0.25">
      <c r="A4" s="1" t="s">
        <v>0</v>
      </c>
      <c r="B4" s="1"/>
      <c r="C4" s="1"/>
      <c r="D4" s="1"/>
      <c r="E4" s="1"/>
      <c r="F4" s="1"/>
      <c r="G4" s="1"/>
      <c r="H4" s="1"/>
      <c r="I4" s="1"/>
      <c r="J4" s="1"/>
      <c r="K4" s="1"/>
      <c r="L4" s="1"/>
      <c r="M4" s="1"/>
      <c r="N4" s="1"/>
      <c r="O4" s="1"/>
    </row>
    <row r="5" spans="1:15" x14ac:dyDescent="0.25">
      <c r="A5" s="1"/>
      <c r="B5" s="1"/>
      <c r="C5" s="1"/>
      <c r="D5" s="1"/>
      <c r="E5" s="1"/>
      <c r="F5" s="1"/>
      <c r="G5" s="1"/>
      <c r="H5" s="1"/>
      <c r="I5" s="1"/>
      <c r="J5" s="1"/>
      <c r="K5" s="1"/>
      <c r="L5" s="1"/>
      <c r="M5" s="1"/>
      <c r="N5" s="1"/>
      <c r="O5" s="1"/>
    </row>
    <row r="6" spans="1:15" x14ac:dyDescent="0.25">
      <c r="A6" s="1"/>
      <c r="B6" s="1"/>
      <c r="C6" s="1"/>
      <c r="D6" s="1"/>
      <c r="E6" s="1"/>
      <c r="F6" s="1"/>
      <c r="G6" s="1"/>
      <c r="H6" s="1"/>
      <c r="I6" s="1"/>
      <c r="J6" s="1"/>
      <c r="K6" s="1"/>
      <c r="L6" s="1"/>
      <c r="M6" s="1"/>
      <c r="N6" s="1"/>
      <c r="O6" s="1"/>
    </row>
    <row r="7" spans="1:15" x14ac:dyDescent="0.25">
      <c r="J7" s="3" t="s">
        <v>10</v>
      </c>
      <c r="K7" s="4"/>
      <c r="L7" s="4"/>
      <c r="M7" s="4"/>
      <c r="N7" s="4"/>
      <c r="O7" s="4"/>
    </row>
    <row r="8" spans="1:15" x14ac:dyDescent="0.25">
      <c r="J8" s="5" t="s">
        <v>30</v>
      </c>
      <c r="K8" s="5"/>
      <c r="L8" s="5"/>
      <c r="M8" s="5"/>
      <c r="N8" s="5"/>
      <c r="O8" s="5"/>
    </row>
    <row r="9" spans="1:15" x14ac:dyDescent="0.25">
      <c r="A9" s="6" t="s">
        <v>1</v>
      </c>
    </row>
    <row r="10" spans="1:15" x14ac:dyDescent="0.25">
      <c r="B10" s="7" t="s">
        <v>781</v>
      </c>
      <c r="C10" s="7"/>
      <c r="D10" s="7"/>
      <c r="E10" s="7"/>
      <c r="F10" s="7"/>
      <c r="G10" s="7"/>
      <c r="H10" s="7"/>
      <c r="I10" s="7"/>
      <c r="J10" s="7"/>
      <c r="K10" s="7"/>
      <c r="L10" s="7"/>
      <c r="M10" s="7"/>
      <c r="N10" s="7"/>
    </row>
    <row r="11" spans="1:15" x14ac:dyDescent="0.25">
      <c r="B11" s="7" t="s">
        <v>782</v>
      </c>
      <c r="C11" s="7"/>
      <c r="D11" s="7"/>
      <c r="E11" s="7"/>
      <c r="F11" s="7"/>
      <c r="G11" s="7"/>
      <c r="H11" s="7"/>
      <c r="I11" s="7"/>
      <c r="J11" s="7"/>
      <c r="K11" s="7"/>
      <c r="L11" s="7"/>
      <c r="M11" s="7"/>
      <c r="N11" s="7"/>
      <c r="O11" s="7"/>
    </row>
    <row r="12" spans="1:15" x14ac:dyDescent="0.25">
      <c r="B12" s="8" t="s">
        <v>783</v>
      </c>
      <c r="C12" s="8"/>
      <c r="D12" s="8"/>
      <c r="E12" s="8"/>
      <c r="F12" s="8"/>
      <c r="G12" s="8"/>
    </row>
    <row r="13" spans="1:15" x14ac:dyDescent="0.25">
      <c r="B13" s="7" t="s">
        <v>784</v>
      </c>
      <c r="C13" s="7"/>
      <c r="D13" s="7"/>
      <c r="E13" s="7"/>
      <c r="F13" s="7"/>
      <c r="G13" s="7"/>
      <c r="H13" s="7"/>
      <c r="I13" s="7"/>
      <c r="J13" s="7"/>
      <c r="K13" s="7"/>
      <c r="L13" s="7"/>
      <c r="M13" s="7"/>
    </row>
    <row r="14" spans="1:15" x14ac:dyDescent="0.25">
      <c r="B14" s="7" t="s">
        <v>785</v>
      </c>
      <c r="C14" s="7"/>
      <c r="D14" s="7"/>
      <c r="E14" s="7"/>
      <c r="F14" s="7"/>
      <c r="G14" s="7"/>
    </row>
    <row r="15" spans="1:15" x14ac:dyDescent="0.25">
      <c r="B15" s="7" t="s">
        <v>786</v>
      </c>
      <c r="C15" s="9"/>
      <c r="D15" s="9"/>
      <c r="E15" s="9"/>
      <c r="F15" s="9"/>
      <c r="G15" s="9"/>
    </row>
    <row r="16" spans="1:15" x14ac:dyDescent="0.25">
      <c r="B16" s="7" t="s">
        <v>787</v>
      </c>
      <c r="C16" s="7"/>
      <c r="D16" s="7"/>
      <c r="E16" s="7"/>
      <c r="F16" s="7"/>
      <c r="G16" s="7"/>
    </row>
    <row r="17" spans="1:13" x14ac:dyDescent="0.25">
      <c r="B17" s="7" t="s">
        <v>788</v>
      </c>
      <c r="C17" s="7"/>
      <c r="D17" s="7"/>
      <c r="E17" s="7"/>
      <c r="F17" s="7"/>
      <c r="G17" s="7"/>
      <c r="H17" s="7"/>
      <c r="I17" s="7"/>
    </row>
    <row r="18" spans="1:13" x14ac:dyDescent="0.25">
      <c r="B18" s="10"/>
    </row>
    <row r="19" spans="1:13" x14ac:dyDescent="0.25">
      <c r="A19" s="6" t="s">
        <v>2</v>
      </c>
    </row>
    <row r="20" spans="1:13" x14ac:dyDescent="0.25">
      <c r="B20" s="7" t="s">
        <v>789</v>
      </c>
      <c r="C20" s="7"/>
      <c r="D20" s="7"/>
      <c r="E20" s="7"/>
      <c r="F20" s="7"/>
      <c r="G20" s="7"/>
      <c r="H20" s="7"/>
      <c r="I20" s="7"/>
      <c r="J20" s="10"/>
      <c r="K20" s="10"/>
      <c r="L20" s="10"/>
      <c r="M20" s="10"/>
    </row>
    <row r="21" spans="1:13" x14ac:dyDescent="0.25">
      <c r="B21" s="11" t="s">
        <v>790</v>
      </c>
      <c r="C21" s="11"/>
      <c r="D21" s="11"/>
      <c r="E21" s="11"/>
      <c r="F21" s="11"/>
      <c r="G21" s="11"/>
      <c r="H21" s="11"/>
      <c r="I21" s="10"/>
      <c r="J21" s="10"/>
      <c r="K21" s="10"/>
      <c r="L21" s="10"/>
      <c r="M21" s="10"/>
    </row>
    <row r="22" spans="1:13" x14ac:dyDescent="0.25">
      <c r="B22" s="12" t="s">
        <v>791</v>
      </c>
      <c r="C22" s="12"/>
      <c r="D22" s="12"/>
      <c r="E22" s="12"/>
      <c r="F22" s="12"/>
      <c r="G22" s="12"/>
      <c r="H22" s="12"/>
      <c r="I22" s="12"/>
      <c r="J22" s="10"/>
      <c r="K22" s="10"/>
      <c r="L22" s="10"/>
      <c r="M22" s="10"/>
    </row>
    <row r="23" spans="1:13" x14ac:dyDescent="0.25">
      <c r="B23" s="7" t="s">
        <v>792</v>
      </c>
      <c r="C23" s="7"/>
      <c r="D23" s="7"/>
      <c r="E23" s="7"/>
      <c r="F23" s="7"/>
      <c r="G23" s="7"/>
      <c r="H23" s="7"/>
      <c r="I23" s="7"/>
      <c r="J23" s="7"/>
      <c r="K23" s="7"/>
      <c r="L23" s="7"/>
      <c r="M23" s="7"/>
    </row>
    <row r="24" spans="1:13" x14ac:dyDescent="0.25">
      <c r="B24" s="7" t="s">
        <v>793</v>
      </c>
      <c r="C24" s="7"/>
      <c r="D24" s="7"/>
      <c r="E24" s="7"/>
      <c r="F24" s="7"/>
      <c r="G24" s="7"/>
      <c r="H24" s="7"/>
      <c r="I24" s="7"/>
      <c r="J24" s="10"/>
      <c r="K24" s="10"/>
      <c r="L24" s="10"/>
      <c r="M24" s="10"/>
    </row>
    <row r="25" spans="1:13" x14ac:dyDescent="0.25">
      <c r="B25" s="13"/>
    </row>
    <row r="26" spans="1:13" x14ac:dyDescent="0.25">
      <c r="A26" s="14" t="s">
        <v>717</v>
      </c>
      <c r="B26" s="14"/>
      <c r="C26" s="14"/>
      <c r="D26" s="14"/>
      <c r="E26" s="14"/>
      <c r="F26" s="14"/>
      <c r="G26" s="14"/>
      <c r="H26" s="14"/>
      <c r="I26" s="14"/>
      <c r="J26" s="14"/>
      <c r="K26" s="14"/>
      <c r="L26" s="14"/>
    </row>
    <row r="28" spans="1:13" x14ac:dyDescent="0.25">
      <c r="A28" s="14" t="s">
        <v>3</v>
      </c>
      <c r="B28" s="14"/>
      <c r="C28" s="14"/>
      <c r="D28" s="14"/>
      <c r="E28" s="14"/>
      <c r="F28" s="14"/>
      <c r="G28" s="14"/>
    </row>
  </sheetData>
  <sheetProtection algorithmName="SHA-512" hashValue="MkyUTR0YkYPivIG9KnbxlF1ziKKz4jE82f5BgM6D0BS36dGbZYmJiy0rXxODNK131vb1biJU+1qQ/PRlR3SrSw==" saltValue="NmvR0TUxJuoflirBQlX/Zg==" spinCount="100000" sheet="1" objects="1" scenarios="1"/>
  <mergeCells count="18">
    <mergeCell ref="B20:I20"/>
    <mergeCell ref="B21:H21"/>
    <mergeCell ref="B17:I17"/>
    <mergeCell ref="B11:O11"/>
    <mergeCell ref="B12:G12"/>
    <mergeCell ref="B13:M13"/>
    <mergeCell ref="B14:G14"/>
    <mergeCell ref="B15:G15"/>
    <mergeCell ref="A4:O6"/>
    <mergeCell ref="J7:O7"/>
    <mergeCell ref="J8:O8"/>
    <mergeCell ref="B10:N10"/>
    <mergeCell ref="B16:G16"/>
    <mergeCell ref="B22:I22"/>
    <mergeCell ref="B23:M23"/>
    <mergeCell ref="B24:I24"/>
    <mergeCell ref="A28:G28"/>
    <mergeCell ref="A26:L26"/>
  </mergeCells>
  <hyperlinks>
    <hyperlink ref="B10" location="LQTS!A1" display="* გრძელი QT სინდრომი (Long QT syndrome - LQTS)" xr:uid="{2F9FD4A5-BF78-41AE-A673-0F8BF048B8AC}"/>
    <hyperlink ref="B11" location="CPVT!A1" display="*კატექოლამინერგული პოლიმორფული პარკუჭოვანი ტაქიკარდია (Catecholaminergic polymorphic ventricular tachycardia - CPVT) " xr:uid="{1C9C4732-0E66-4B22-96B4-9312A3C473F3}"/>
    <hyperlink ref="J7:O7" location="Proband!A1" display="პრობანდის გენეტიკური ტესტირების მნიშვნელობა" xr:uid="{C98EA1AF-E2FB-40C0-B4D3-9B6D91B880CB}"/>
    <hyperlink ref="J8:O8" location="Genes!A1" display="გულის დაავადებებთან ასოცირებული გენები" xr:uid="{C0600177-172C-45AC-9D88-E036FA386784}"/>
    <hyperlink ref="B12:G12" location="BrS!A1" display="* ბრუგადას სინდრომი (Brugada syndrome - BrS)" xr:uid="{3CF220EA-784B-4E8A-9574-A61CA6106C0F}"/>
    <hyperlink ref="B13:M13" location="CCD!A1" display="* გულის გამტარი სისტემის (პროგრესირებადი) დაავადება ((Progressive) cardiac conduction disease - CCD)" xr:uid="{29558906-B217-47E4-8EBF-04CC23B204F2}"/>
    <hyperlink ref="B14:G14" location="SQTS!A1" display="* მოკლე QT სინდრომი (Short QT syndrome - SQTS)" xr:uid="{531FB983-152F-422A-BF82-0CD053E2BA6C}"/>
    <hyperlink ref="B15:G15" location="AF!A1" display="* წინაგულების ფიბრილაცია (Atrial fibrillation - AF)" xr:uid="{3C754FBD-89BB-49C0-BA5E-B9ADCCD84C80}"/>
    <hyperlink ref="B17:I17" location="ERS!A1" display="* არეული რეპოლარიზაციის სინდრომი (Early repolarization syndrome - ERS)" xr:uid="{2636206E-A13E-4001-84BE-D741F324AE2F}"/>
    <hyperlink ref="B16:G16" location="SND!A1" display="* სინუსის კვანძის დაავადება (Sinus node disease - SND)" xr:uid="{62EE6441-F672-47B8-8DC3-165D22AEF089}"/>
    <hyperlink ref="B20:I20" location="HCM!A1" display="* ჰიპერტროფული კარდიომიოპათია (Hypertrophic cardiomyopathy  - HCM)" xr:uid="{44134261-F613-471D-A9E3-CA07AE3530A7}"/>
    <hyperlink ref="B21:H21" location="DCM!A1" display="* დილატაციური კარდიომიოპათია (Dilated cardiomyopathy  - DCM)" xr:uid="{032AB7EE-5782-444B-9E31-5104A84C04EF}"/>
    <hyperlink ref="B22:I22" location="ACM!A1" display="* არითმოგენული კარდიომიოპათია (Arrhythmogenic cardiomyopathy  - ACM)" xr:uid="{F79A241E-475A-45D5-80A0-046CB42B0F85}"/>
    <hyperlink ref="B23:M23" location="LVNC!A1" display="* მარცხენა პარკუჭის არაკომპაქტური კარდიომიოპათია (Left ventricular non-compaction cardiomyopathy  - LVNC)" xr:uid="{61FDA35D-AD8D-4161-BD51-3AC689C2821F}"/>
    <hyperlink ref="B24:I24" location="RCM!A1" display="* რესტრიქციული კარდიომიოპათია (Restrictive cardiomyopathy  - RCM)" xr:uid="{1F32CE9E-849D-46BF-9D2D-BFE5F39C7FA0}"/>
    <hyperlink ref="A26:K26" location="SCD!A1" display="* უეცარი კარდიული სიკვდილის ან გულის აუხსნელი გაჩერების შემდგომი გენეტიკური ტესტირება " xr:uid="{FEC9A3E9-A370-4008-84F7-B76E4BEC91F0}"/>
    <hyperlink ref="A28:G28" location="CHD!A1" display="* გულის თანდაყოლილი დაავადებების გენეტიკური ტესტირება" xr:uid="{C5A06047-1550-46FE-9BAE-B8ED6D92501B}"/>
  </hyperlinks>
  <pageMargins left="0.7" right="0.7" top="0.75" bottom="0.75" header="0.3" footer="0.3"/>
  <pageSetup paperSize="9" orientation="landscape" horizontalDpi="4294967292"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EB86E-055A-4890-90EA-3B459B976486}">
  <dimension ref="A1:O49"/>
  <sheetViews>
    <sheetView workbookViewId="0">
      <selection activeCell="Q29" sqref="Q29"/>
    </sheetView>
  </sheetViews>
  <sheetFormatPr defaultColWidth="8.75" defaultRowHeight="15" x14ac:dyDescent="0.25"/>
  <cols>
    <col min="1" max="14" width="8.75" style="2"/>
    <col min="15" max="15" width="8.75" style="65"/>
    <col min="16" max="16384" width="8.75" style="2"/>
  </cols>
  <sheetData>
    <row r="1" spans="1:15" x14ac:dyDescent="0.25">
      <c r="A1" s="15" t="s">
        <v>386</v>
      </c>
      <c r="B1" s="15"/>
      <c r="C1" s="15"/>
      <c r="D1" s="15"/>
      <c r="E1" s="15"/>
      <c r="F1" s="15"/>
      <c r="G1" s="15"/>
      <c r="H1" s="15"/>
      <c r="I1" s="15"/>
      <c r="J1" s="15"/>
      <c r="K1" s="15"/>
      <c r="L1" s="15"/>
      <c r="M1" s="15"/>
      <c r="N1" s="15"/>
      <c r="O1" s="15"/>
    </row>
    <row r="2" spans="1:15" x14ac:dyDescent="0.25">
      <c r="A2" s="15"/>
      <c r="B2" s="15"/>
      <c r="C2" s="15"/>
      <c r="D2" s="15"/>
      <c r="E2" s="15"/>
      <c r="F2" s="15"/>
      <c r="G2" s="15"/>
      <c r="H2" s="15"/>
      <c r="I2" s="15"/>
      <c r="J2" s="15"/>
      <c r="K2" s="15"/>
      <c r="L2" s="15"/>
      <c r="M2" s="15"/>
      <c r="N2" s="15"/>
      <c r="O2" s="15"/>
    </row>
    <row r="4" spans="1:15" x14ac:dyDescent="0.25">
      <c r="A4" s="88" t="s">
        <v>387</v>
      </c>
      <c r="B4" s="88"/>
      <c r="C4" s="88"/>
      <c r="D4" s="88"/>
      <c r="E4" s="88"/>
      <c r="F4" s="88"/>
      <c r="G4" s="88"/>
      <c r="H4" s="88"/>
      <c r="I4" s="88"/>
      <c r="J4" s="88"/>
      <c r="K4" s="88"/>
      <c r="L4" s="88"/>
      <c r="M4" s="88"/>
      <c r="N4" s="88"/>
      <c r="O4" s="88"/>
    </row>
    <row r="5" spans="1:15" x14ac:dyDescent="0.25">
      <c r="A5" s="88"/>
      <c r="B5" s="88"/>
      <c r="C5" s="88"/>
      <c r="D5" s="88"/>
      <c r="E5" s="88"/>
      <c r="F5" s="88"/>
      <c r="G5" s="88"/>
      <c r="H5" s="88"/>
      <c r="I5" s="88"/>
      <c r="J5" s="88"/>
      <c r="K5" s="88"/>
      <c r="L5" s="88"/>
      <c r="M5" s="88"/>
      <c r="N5" s="88"/>
      <c r="O5" s="88"/>
    </row>
    <row r="7" spans="1:15" ht="14.45" customHeight="1" x14ac:dyDescent="0.25">
      <c r="B7" s="90" t="s">
        <v>390</v>
      </c>
      <c r="C7" s="90"/>
      <c r="D7" s="90"/>
      <c r="E7" s="90"/>
      <c r="F7" s="90"/>
      <c r="G7" s="90"/>
      <c r="H7" s="90"/>
      <c r="I7" s="90"/>
      <c r="J7" s="90"/>
      <c r="K7" s="90"/>
      <c r="L7" s="90"/>
      <c r="M7" s="90"/>
      <c r="N7" s="90"/>
      <c r="O7" s="90"/>
    </row>
    <row r="8" spans="1:15" x14ac:dyDescent="0.25">
      <c r="B8" s="90"/>
      <c r="C8" s="90"/>
      <c r="D8" s="90"/>
      <c r="E8" s="90"/>
      <c r="F8" s="90"/>
      <c r="G8" s="90"/>
      <c r="H8" s="90"/>
      <c r="I8" s="90"/>
      <c r="J8" s="90"/>
      <c r="K8" s="90"/>
      <c r="L8" s="90"/>
      <c r="M8" s="90"/>
      <c r="N8" s="90"/>
      <c r="O8" s="90"/>
    </row>
    <row r="9" spans="1:15" x14ac:dyDescent="0.25">
      <c r="B9" s="90"/>
      <c r="C9" s="90"/>
      <c r="D9" s="90"/>
      <c r="E9" s="90"/>
      <c r="F9" s="90"/>
      <c r="G9" s="90"/>
      <c r="H9" s="90"/>
      <c r="I9" s="90"/>
      <c r="J9" s="90"/>
      <c r="K9" s="90"/>
      <c r="L9" s="90"/>
      <c r="M9" s="90"/>
      <c r="N9" s="90"/>
      <c r="O9" s="90"/>
    </row>
    <row r="10" spans="1:15" x14ac:dyDescent="0.25">
      <c r="B10" s="90"/>
      <c r="C10" s="90"/>
      <c r="D10" s="90"/>
      <c r="E10" s="90"/>
      <c r="F10" s="90"/>
      <c r="G10" s="90"/>
      <c r="H10" s="90"/>
      <c r="I10" s="90"/>
      <c r="J10" s="90"/>
      <c r="K10" s="90"/>
      <c r="L10" s="90"/>
      <c r="M10" s="90"/>
      <c r="N10" s="90"/>
      <c r="O10" s="90"/>
    </row>
    <row r="12" spans="1:15" x14ac:dyDescent="0.25">
      <c r="B12" s="90" t="s">
        <v>251</v>
      </c>
      <c r="C12" s="90"/>
      <c r="D12" s="90"/>
      <c r="E12" s="90"/>
      <c r="F12" s="90"/>
      <c r="G12" s="90"/>
      <c r="H12" s="90"/>
      <c r="I12" s="90"/>
      <c r="J12" s="90"/>
      <c r="K12" s="90"/>
      <c r="L12" s="90"/>
      <c r="M12" s="90"/>
      <c r="N12" s="90"/>
      <c r="O12" s="90"/>
    </row>
    <row r="13" spans="1:15" x14ac:dyDescent="0.25">
      <c r="B13" s="90"/>
      <c r="C13" s="90"/>
      <c r="D13" s="90"/>
      <c r="E13" s="90"/>
      <c r="F13" s="90"/>
      <c r="G13" s="90"/>
      <c r="H13" s="90"/>
      <c r="I13" s="90"/>
      <c r="J13" s="90"/>
      <c r="K13" s="90"/>
      <c r="L13" s="90"/>
      <c r="M13" s="90"/>
      <c r="N13" s="90"/>
      <c r="O13" s="90"/>
    </row>
    <row r="15" spans="1:15" x14ac:dyDescent="0.25">
      <c r="A15" s="88" t="s">
        <v>388</v>
      </c>
      <c r="B15" s="88"/>
      <c r="C15" s="88"/>
      <c r="D15" s="88"/>
      <c r="E15" s="88"/>
      <c r="F15" s="88"/>
      <c r="G15" s="88"/>
      <c r="H15" s="88"/>
      <c r="I15" s="88"/>
      <c r="J15" s="88"/>
      <c r="K15" s="88"/>
      <c r="L15" s="88"/>
      <c r="M15" s="88"/>
      <c r="N15" s="88"/>
      <c r="O15" s="88"/>
    </row>
    <row r="16" spans="1:15" x14ac:dyDescent="0.25">
      <c r="A16" s="88"/>
      <c r="B16" s="88"/>
      <c r="C16" s="88"/>
      <c r="D16" s="88"/>
      <c r="E16" s="88"/>
      <c r="F16" s="88"/>
      <c r="G16" s="88"/>
      <c r="H16" s="88"/>
      <c r="I16" s="88"/>
      <c r="J16" s="88"/>
      <c r="K16" s="88"/>
      <c r="L16" s="88"/>
      <c r="M16" s="88"/>
      <c r="N16" s="88"/>
      <c r="O16" s="88"/>
    </row>
    <row r="18" spans="1:15" x14ac:dyDescent="0.25">
      <c r="A18" s="233" t="s">
        <v>31</v>
      </c>
      <c r="B18" s="234" t="s">
        <v>32</v>
      </c>
      <c r="C18" s="234"/>
      <c r="D18" s="235" t="s">
        <v>151</v>
      </c>
      <c r="E18" s="235"/>
      <c r="F18" s="235"/>
      <c r="G18" s="235"/>
      <c r="H18" s="235"/>
      <c r="I18" s="235"/>
      <c r="J18" s="235" t="s">
        <v>152</v>
      </c>
      <c r="K18" s="235"/>
      <c r="L18" s="235"/>
      <c r="M18" s="235"/>
      <c r="N18" s="235"/>
      <c r="O18" s="235"/>
    </row>
    <row r="19" spans="1:15" x14ac:dyDescent="0.25">
      <c r="A19" s="236" t="s">
        <v>391</v>
      </c>
      <c r="B19" s="236"/>
      <c r="C19" s="236"/>
      <c r="D19" s="236"/>
      <c r="E19" s="236"/>
      <c r="F19" s="236"/>
      <c r="G19" s="236"/>
      <c r="H19" s="236"/>
      <c r="I19" s="236"/>
      <c r="J19" s="236"/>
      <c r="K19" s="236"/>
      <c r="L19" s="236"/>
      <c r="M19" s="236"/>
      <c r="N19" s="236"/>
      <c r="O19" s="236"/>
    </row>
    <row r="20" spans="1:15" ht="17.100000000000001" customHeight="1" x14ac:dyDescent="0.25">
      <c r="A20" s="131" t="s">
        <v>392</v>
      </c>
      <c r="B20" s="104" t="s">
        <v>366</v>
      </c>
      <c r="C20" s="104"/>
      <c r="D20" s="131" t="s">
        <v>393</v>
      </c>
      <c r="E20" s="131"/>
      <c r="F20" s="131"/>
      <c r="G20" s="131"/>
      <c r="H20" s="131"/>
      <c r="I20" s="131"/>
      <c r="J20" s="184" t="s">
        <v>812</v>
      </c>
      <c r="K20" s="184"/>
      <c r="L20" s="184"/>
      <c r="M20" s="184"/>
      <c r="N20" s="184"/>
      <c r="O20" s="184"/>
    </row>
    <row r="21" spans="1:15" x14ac:dyDescent="0.25">
      <c r="A21" s="131"/>
      <c r="B21" s="104"/>
      <c r="C21" s="104"/>
      <c r="D21" s="131"/>
      <c r="E21" s="131"/>
      <c r="F21" s="131"/>
      <c r="G21" s="131"/>
      <c r="H21" s="131"/>
      <c r="I21" s="131"/>
      <c r="J21" s="184"/>
      <c r="K21" s="184"/>
      <c r="L21" s="184"/>
      <c r="M21" s="184"/>
      <c r="N21" s="184"/>
      <c r="O21" s="184"/>
    </row>
    <row r="22" spans="1:15" ht="14.45" customHeight="1" x14ac:dyDescent="0.25">
      <c r="A22" s="104" t="s">
        <v>394</v>
      </c>
      <c r="B22" s="104" t="s">
        <v>395</v>
      </c>
      <c r="C22" s="104"/>
      <c r="D22" s="104" t="s">
        <v>396</v>
      </c>
      <c r="E22" s="104"/>
      <c r="F22" s="104"/>
      <c r="G22" s="104"/>
      <c r="H22" s="104"/>
      <c r="I22" s="104"/>
      <c r="J22" s="133" t="s">
        <v>813</v>
      </c>
      <c r="K22" s="133"/>
      <c r="L22" s="133"/>
      <c r="M22" s="133"/>
      <c r="N22" s="133"/>
      <c r="O22" s="133"/>
    </row>
    <row r="23" spans="1:15" x14ac:dyDescent="0.25">
      <c r="A23" s="104"/>
      <c r="B23" s="104"/>
      <c r="C23" s="104"/>
      <c r="D23" s="104"/>
      <c r="E23" s="104"/>
      <c r="F23" s="104"/>
      <c r="G23" s="104"/>
      <c r="H23" s="104"/>
      <c r="I23" s="104"/>
      <c r="J23" s="133"/>
      <c r="K23" s="133"/>
      <c r="L23" s="133"/>
      <c r="M23" s="133"/>
      <c r="N23" s="133"/>
      <c r="O23" s="133"/>
    </row>
    <row r="24" spans="1:15" x14ac:dyDescent="0.25">
      <c r="A24" s="104"/>
      <c r="B24" s="104"/>
      <c r="C24" s="104"/>
      <c r="D24" s="104"/>
      <c r="E24" s="104"/>
      <c r="F24" s="104"/>
      <c r="G24" s="104"/>
      <c r="H24" s="104"/>
      <c r="I24" s="104"/>
      <c r="J24" s="133"/>
      <c r="K24" s="133"/>
      <c r="L24" s="133"/>
      <c r="M24" s="133"/>
      <c r="N24" s="133"/>
      <c r="O24" s="133"/>
    </row>
    <row r="25" spans="1:15" x14ac:dyDescent="0.25">
      <c r="A25" s="79" t="s">
        <v>397</v>
      </c>
      <c r="B25" s="237" t="s">
        <v>398</v>
      </c>
      <c r="C25" s="237"/>
      <c r="D25" s="104" t="s">
        <v>399</v>
      </c>
      <c r="E25" s="104"/>
      <c r="F25" s="104"/>
      <c r="G25" s="104"/>
      <c r="H25" s="104"/>
      <c r="I25" s="104"/>
      <c r="J25" s="133" t="s">
        <v>814</v>
      </c>
      <c r="K25" s="133"/>
      <c r="L25" s="133"/>
      <c r="M25" s="133"/>
      <c r="N25" s="133"/>
      <c r="O25" s="133"/>
    </row>
    <row r="26" spans="1:15" ht="16.5" customHeight="1" x14ac:dyDescent="0.25">
      <c r="A26" s="104" t="s">
        <v>326</v>
      </c>
      <c r="B26" s="104" t="s">
        <v>400</v>
      </c>
      <c r="C26" s="104"/>
      <c r="D26" s="104" t="s">
        <v>401</v>
      </c>
      <c r="E26" s="104"/>
      <c r="F26" s="104"/>
      <c r="G26" s="104"/>
      <c r="H26" s="104"/>
      <c r="I26" s="104"/>
      <c r="J26" s="133" t="s">
        <v>815</v>
      </c>
      <c r="K26" s="133"/>
      <c r="L26" s="133"/>
      <c r="M26" s="133"/>
      <c r="N26" s="133"/>
      <c r="O26" s="133"/>
    </row>
    <row r="27" spans="1:15" x14ac:dyDescent="0.25">
      <c r="A27" s="104"/>
      <c r="B27" s="104"/>
      <c r="C27" s="104"/>
      <c r="D27" s="104"/>
      <c r="E27" s="104"/>
      <c r="F27" s="104"/>
      <c r="G27" s="104"/>
      <c r="H27" s="104"/>
      <c r="I27" s="104"/>
      <c r="J27" s="133"/>
      <c r="K27" s="133"/>
      <c r="L27" s="133"/>
      <c r="M27" s="133"/>
      <c r="N27" s="133"/>
      <c r="O27" s="133"/>
    </row>
    <row r="28" spans="1:15" ht="14.45" customHeight="1" x14ac:dyDescent="0.25">
      <c r="A28" s="104" t="s">
        <v>402</v>
      </c>
      <c r="B28" s="104" t="s">
        <v>403</v>
      </c>
      <c r="C28" s="104"/>
      <c r="D28" s="104" t="s">
        <v>399</v>
      </c>
      <c r="E28" s="104"/>
      <c r="F28" s="104"/>
      <c r="G28" s="104"/>
      <c r="H28" s="104"/>
      <c r="I28" s="104"/>
      <c r="J28" s="133" t="s">
        <v>816</v>
      </c>
      <c r="K28" s="133"/>
      <c r="L28" s="133"/>
      <c r="M28" s="133"/>
      <c r="N28" s="133"/>
      <c r="O28" s="133"/>
    </row>
    <row r="29" spans="1:15" x14ac:dyDescent="0.25">
      <c r="A29" s="104"/>
      <c r="B29" s="104"/>
      <c r="C29" s="104"/>
      <c r="D29" s="104"/>
      <c r="E29" s="104"/>
      <c r="F29" s="104"/>
      <c r="G29" s="104"/>
      <c r="H29" s="104"/>
      <c r="I29" s="104"/>
      <c r="J29" s="133"/>
      <c r="K29" s="133"/>
      <c r="L29" s="133"/>
      <c r="M29" s="133"/>
      <c r="N29" s="133"/>
      <c r="O29" s="133"/>
    </row>
    <row r="30" spans="1:15" x14ac:dyDescent="0.25">
      <c r="A30" s="79" t="s">
        <v>404</v>
      </c>
      <c r="B30" s="104" t="s">
        <v>63</v>
      </c>
      <c r="C30" s="104"/>
      <c r="D30" s="104" t="s">
        <v>405</v>
      </c>
      <c r="E30" s="104"/>
      <c r="F30" s="104"/>
      <c r="G30" s="104"/>
      <c r="H30" s="104"/>
      <c r="I30" s="104"/>
      <c r="J30" s="39" t="s">
        <v>406</v>
      </c>
      <c r="K30" s="39"/>
      <c r="L30" s="39"/>
      <c r="M30" s="39"/>
      <c r="N30" s="39"/>
      <c r="O30" s="39"/>
    </row>
    <row r="31" spans="1:15" x14ac:dyDescent="0.25">
      <c r="A31" s="236" t="s">
        <v>407</v>
      </c>
      <c r="B31" s="236"/>
      <c r="C31" s="236"/>
      <c r="D31" s="236"/>
      <c r="E31" s="236"/>
      <c r="F31" s="236"/>
      <c r="G31" s="236"/>
      <c r="H31" s="236"/>
      <c r="I31" s="236"/>
      <c r="J31" s="236"/>
      <c r="K31" s="236"/>
      <c r="L31" s="236"/>
      <c r="M31" s="236"/>
      <c r="N31" s="236"/>
      <c r="O31" s="236"/>
    </row>
    <row r="32" spans="1:15" x14ac:dyDescent="0.25">
      <c r="A32" s="104" t="s">
        <v>263</v>
      </c>
      <c r="B32" s="104" t="s">
        <v>264</v>
      </c>
      <c r="C32" s="104"/>
      <c r="D32" s="131" t="s">
        <v>408</v>
      </c>
      <c r="E32" s="131"/>
      <c r="F32" s="131"/>
      <c r="G32" s="131"/>
      <c r="H32" s="131"/>
      <c r="I32" s="131"/>
      <c r="J32" s="39" t="s">
        <v>266</v>
      </c>
      <c r="K32" s="39"/>
      <c r="L32" s="39"/>
      <c r="M32" s="39"/>
      <c r="N32" s="39"/>
      <c r="O32" s="39"/>
    </row>
    <row r="33" spans="1:15" x14ac:dyDescent="0.25">
      <c r="A33" s="104"/>
      <c r="B33" s="104"/>
      <c r="C33" s="104"/>
      <c r="D33" s="131"/>
      <c r="E33" s="131"/>
      <c r="F33" s="131"/>
      <c r="G33" s="131"/>
      <c r="H33" s="131"/>
      <c r="I33" s="131"/>
      <c r="J33" s="39"/>
      <c r="K33" s="39"/>
      <c r="L33" s="39"/>
      <c r="M33" s="39"/>
      <c r="N33" s="39"/>
      <c r="O33" s="39"/>
    </row>
    <row r="34" spans="1:15" x14ac:dyDescent="0.25">
      <c r="A34" s="104"/>
      <c r="B34" s="104"/>
      <c r="C34" s="104"/>
      <c r="D34" s="131"/>
      <c r="E34" s="131"/>
      <c r="F34" s="131"/>
      <c r="G34" s="131"/>
      <c r="H34" s="131"/>
      <c r="I34" s="131"/>
      <c r="J34" s="39"/>
      <c r="K34" s="39"/>
      <c r="L34" s="39"/>
      <c r="M34" s="39"/>
      <c r="N34" s="39"/>
      <c r="O34" s="39"/>
    </row>
    <row r="35" spans="1:15" x14ac:dyDescent="0.25">
      <c r="A35" s="104"/>
      <c r="B35" s="104"/>
      <c r="C35" s="104"/>
      <c r="D35" s="131"/>
      <c r="E35" s="131"/>
      <c r="F35" s="131"/>
      <c r="G35" s="131"/>
      <c r="H35" s="131"/>
      <c r="I35" s="131"/>
      <c r="J35" s="39"/>
      <c r="K35" s="39"/>
      <c r="L35" s="39"/>
      <c r="M35" s="39"/>
      <c r="N35" s="39"/>
      <c r="O35" s="39"/>
    </row>
    <row r="36" spans="1:15" x14ac:dyDescent="0.25">
      <c r="A36" s="104"/>
      <c r="B36" s="104"/>
      <c r="C36" s="104"/>
      <c r="D36" s="131"/>
      <c r="E36" s="131"/>
      <c r="F36" s="131"/>
      <c r="G36" s="131"/>
      <c r="H36" s="131"/>
      <c r="I36" s="131"/>
      <c r="J36" s="39"/>
      <c r="K36" s="39"/>
      <c r="L36" s="39"/>
      <c r="M36" s="39"/>
      <c r="N36" s="39"/>
      <c r="O36" s="39"/>
    </row>
    <row r="37" spans="1:15" x14ac:dyDescent="0.25">
      <c r="A37" s="104" t="s">
        <v>409</v>
      </c>
      <c r="B37" s="104" t="s">
        <v>410</v>
      </c>
      <c r="C37" s="104"/>
      <c r="D37" s="131" t="s">
        <v>411</v>
      </c>
      <c r="E37" s="131"/>
      <c r="F37" s="131"/>
      <c r="G37" s="131"/>
      <c r="H37" s="131"/>
      <c r="I37" s="131"/>
      <c r="J37" s="133" t="s">
        <v>412</v>
      </c>
      <c r="K37" s="133"/>
      <c r="L37" s="133"/>
      <c r="M37" s="133"/>
      <c r="N37" s="133"/>
      <c r="O37" s="133"/>
    </row>
    <row r="38" spans="1:15" x14ac:dyDescent="0.25">
      <c r="A38" s="104"/>
      <c r="B38" s="104"/>
      <c r="C38" s="104"/>
      <c r="D38" s="131"/>
      <c r="E38" s="131"/>
      <c r="F38" s="131"/>
      <c r="G38" s="131"/>
      <c r="H38" s="131"/>
      <c r="I38" s="131"/>
      <c r="J38" s="133"/>
      <c r="K38" s="133"/>
      <c r="L38" s="133"/>
      <c r="M38" s="133"/>
      <c r="N38" s="133"/>
      <c r="O38" s="133"/>
    </row>
    <row r="39" spans="1:15" x14ac:dyDescent="0.25">
      <c r="A39" s="104"/>
      <c r="B39" s="104"/>
      <c r="C39" s="104"/>
      <c r="D39" s="131"/>
      <c r="E39" s="131"/>
      <c r="F39" s="131"/>
      <c r="G39" s="131"/>
      <c r="H39" s="131"/>
      <c r="I39" s="131"/>
      <c r="J39" s="133"/>
      <c r="K39" s="133"/>
      <c r="L39" s="133"/>
      <c r="M39" s="133"/>
      <c r="N39" s="133"/>
      <c r="O39" s="133"/>
    </row>
    <row r="40" spans="1:15" x14ac:dyDescent="0.25">
      <c r="A40" s="104" t="s">
        <v>413</v>
      </c>
      <c r="B40" s="104" t="s">
        <v>414</v>
      </c>
      <c r="C40" s="104"/>
      <c r="D40" s="131" t="s">
        <v>415</v>
      </c>
      <c r="E40" s="131"/>
      <c r="F40" s="131"/>
      <c r="G40" s="131"/>
      <c r="H40" s="131"/>
      <c r="I40" s="131"/>
      <c r="J40" s="133" t="s">
        <v>416</v>
      </c>
      <c r="K40" s="133"/>
      <c r="L40" s="133"/>
      <c r="M40" s="133"/>
      <c r="N40" s="133"/>
      <c r="O40" s="133"/>
    </row>
    <row r="41" spans="1:15" x14ac:dyDescent="0.25">
      <c r="A41" s="104"/>
      <c r="B41" s="104"/>
      <c r="C41" s="104"/>
      <c r="D41" s="131"/>
      <c r="E41" s="131"/>
      <c r="F41" s="131"/>
      <c r="G41" s="131"/>
      <c r="H41" s="131"/>
      <c r="I41" s="131"/>
      <c r="J41" s="133"/>
      <c r="K41" s="133"/>
      <c r="L41" s="133"/>
      <c r="M41" s="133"/>
      <c r="N41" s="133"/>
      <c r="O41" s="133"/>
    </row>
    <row r="42" spans="1:15" x14ac:dyDescent="0.25">
      <c r="A42" s="104"/>
      <c r="B42" s="104"/>
      <c r="C42" s="104"/>
      <c r="D42" s="131"/>
      <c r="E42" s="131"/>
      <c r="F42" s="131"/>
      <c r="G42" s="131"/>
      <c r="H42" s="131"/>
      <c r="I42" s="131"/>
      <c r="J42" s="133"/>
      <c r="K42" s="133"/>
      <c r="L42" s="133"/>
      <c r="M42" s="133"/>
      <c r="N42" s="133"/>
      <c r="O42" s="133"/>
    </row>
    <row r="43" spans="1:15" x14ac:dyDescent="0.25">
      <c r="A43" s="104" t="s">
        <v>417</v>
      </c>
      <c r="B43" s="104" t="s">
        <v>418</v>
      </c>
      <c r="C43" s="104"/>
      <c r="D43" s="131" t="s">
        <v>419</v>
      </c>
      <c r="E43" s="131"/>
      <c r="F43" s="131"/>
      <c r="G43" s="131"/>
      <c r="H43" s="131"/>
      <c r="I43" s="131"/>
      <c r="J43" s="39" t="s">
        <v>420</v>
      </c>
      <c r="K43" s="39"/>
      <c r="L43" s="39"/>
      <c r="M43" s="39"/>
      <c r="N43" s="39"/>
      <c r="O43" s="39"/>
    </row>
    <row r="44" spans="1:15" x14ac:dyDescent="0.25">
      <c r="A44" s="104"/>
      <c r="B44" s="104"/>
      <c r="C44" s="104"/>
      <c r="D44" s="131"/>
      <c r="E44" s="131"/>
      <c r="F44" s="131"/>
      <c r="G44" s="131"/>
      <c r="H44" s="131"/>
      <c r="I44" s="131"/>
      <c r="J44" s="39"/>
      <c r="K44" s="39"/>
      <c r="L44" s="39"/>
      <c r="M44" s="39"/>
      <c r="N44" s="39"/>
      <c r="O44" s="39"/>
    </row>
    <row r="45" spans="1:15" ht="14.45" customHeight="1" x14ac:dyDescent="0.25">
      <c r="A45" s="104" t="s">
        <v>278</v>
      </c>
      <c r="B45" s="104" t="s">
        <v>279</v>
      </c>
      <c r="C45" s="104"/>
      <c r="D45" s="131" t="s">
        <v>421</v>
      </c>
      <c r="E45" s="131"/>
      <c r="F45" s="131"/>
      <c r="G45" s="131"/>
      <c r="H45" s="131"/>
      <c r="I45" s="131"/>
      <c r="J45" s="39" t="s">
        <v>281</v>
      </c>
      <c r="K45" s="39"/>
      <c r="L45" s="39"/>
      <c r="M45" s="39"/>
      <c r="N45" s="39"/>
      <c r="O45" s="39"/>
    </row>
    <row r="46" spans="1:15" x14ac:dyDescent="0.25">
      <c r="A46" s="104"/>
      <c r="B46" s="104"/>
      <c r="C46" s="104"/>
      <c r="D46" s="131"/>
      <c r="E46" s="131"/>
      <c r="F46" s="131"/>
      <c r="G46" s="131"/>
      <c r="H46" s="131"/>
      <c r="I46" s="131"/>
      <c r="J46" s="39"/>
      <c r="K46" s="39"/>
      <c r="L46" s="39"/>
      <c r="M46" s="39"/>
      <c r="N46" s="39"/>
      <c r="O46" s="39"/>
    </row>
    <row r="47" spans="1:15" x14ac:dyDescent="0.25">
      <c r="A47" s="238" t="s">
        <v>422</v>
      </c>
      <c r="B47" s="238"/>
      <c r="C47" s="238"/>
      <c r="D47" s="238"/>
      <c r="E47" s="238"/>
      <c r="F47" s="238"/>
      <c r="G47" s="238"/>
      <c r="H47" s="238"/>
      <c r="I47" s="238"/>
      <c r="J47" s="238"/>
      <c r="K47" s="238"/>
      <c r="L47" s="238"/>
      <c r="M47" s="238"/>
      <c r="N47" s="238"/>
      <c r="O47" s="238"/>
    </row>
    <row r="48" spans="1:15" x14ac:dyDescent="0.25">
      <c r="A48" s="239"/>
      <c r="B48" s="239"/>
      <c r="C48" s="239"/>
      <c r="D48" s="239"/>
      <c r="E48" s="239"/>
      <c r="F48" s="239"/>
      <c r="G48" s="239"/>
      <c r="H48" s="239"/>
      <c r="I48" s="239"/>
      <c r="J48" s="239"/>
      <c r="K48" s="239"/>
      <c r="L48" s="239"/>
      <c r="M48" s="239"/>
      <c r="N48" s="239"/>
      <c r="O48" s="239"/>
    </row>
    <row r="49" spans="1:15" x14ac:dyDescent="0.25">
      <c r="A49" s="239"/>
      <c r="B49" s="239"/>
      <c r="C49" s="239"/>
      <c r="D49" s="239"/>
      <c r="E49" s="239"/>
      <c r="F49" s="239"/>
      <c r="G49" s="239"/>
      <c r="H49" s="239"/>
      <c r="I49" s="239"/>
      <c r="J49" s="239"/>
      <c r="K49" s="239"/>
      <c r="L49" s="239"/>
      <c r="M49" s="239"/>
      <c r="N49" s="239"/>
      <c r="O49" s="239"/>
    </row>
  </sheetData>
  <sheetProtection algorithmName="SHA-512" hashValue="2/LRMjjky4vYaMikRqPXsNvrD3sUnowV+BlR9zQXIwW85yhfHmyjdc96tSANfE0Zl0cQ6XrcWdyUVDI8+3pQjg==" saltValue="RNFsxK4UEaksZ336JZWGKQ==" spinCount="100000" sheet="1" objects="1" scenarios="1"/>
  <mergeCells count="53">
    <mergeCell ref="A47:O49"/>
    <mergeCell ref="D45:I46"/>
    <mergeCell ref="B45:C46"/>
    <mergeCell ref="A45:A46"/>
    <mergeCell ref="J45:O46"/>
    <mergeCell ref="D43:I44"/>
    <mergeCell ref="B43:C44"/>
    <mergeCell ref="A43:A44"/>
    <mergeCell ref="J43:O44"/>
    <mergeCell ref="A37:A39"/>
    <mergeCell ref="J37:O39"/>
    <mergeCell ref="D40:I42"/>
    <mergeCell ref="B40:C42"/>
    <mergeCell ref="A40:A42"/>
    <mergeCell ref="J40:O42"/>
    <mergeCell ref="D37:I39"/>
    <mergeCell ref="B37:C39"/>
    <mergeCell ref="D30:I30"/>
    <mergeCell ref="J30:O30"/>
    <mergeCell ref="A31:O31"/>
    <mergeCell ref="D32:I36"/>
    <mergeCell ref="J32:O36"/>
    <mergeCell ref="B32:C36"/>
    <mergeCell ref="A32:A36"/>
    <mergeCell ref="B30:C30"/>
    <mergeCell ref="A22:A24"/>
    <mergeCell ref="J26:O27"/>
    <mergeCell ref="D26:I27"/>
    <mergeCell ref="B26:C27"/>
    <mergeCell ref="A26:A27"/>
    <mergeCell ref="J28:O29"/>
    <mergeCell ref="D28:I29"/>
    <mergeCell ref="B7:O10"/>
    <mergeCell ref="A19:O19"/>
    <mergeCell ref="J20:O21"/>
    <mergeCell ref="D20:I21"/>
    <mergeCell ref="B20:C21"/>
    <mergeCell ref="A20:A21"/>
    <mergeCell ref="B28:C29"/>
    <mergeCell ref="A28:A29"/>
    <mergeCell ref="B25:C25"/>
    <mergeCell ref="D25:I25"/>
    <mergeCell ref="J25:O25"/>
    <mergeCell ref="J22:O24"/>
    <mergeCell ref="D22:I24"/>
    <mergeCell ref="B22:C24"/>
    <mergeCell ref="A1:O2"/>
    <mergeCell ref="A4:O5"/>
    <mergeCell ref="B12:O13"/>
    <mergeCell ref="A15:O16"/>
    <mergeCell ref="B18:C18"/>
    <mergeCell ref="D18:I18"/>
    <mergeCell ref="J18:O18"/>
  </mergeCells>
  <hyperlinks>
    <hyperlink ref="A1:O2" location="Main!A1" display="გრძელი QT სინდრომი (Long QT syndrome - LQS)" xr:uid="{A7C63D08-9155-41B9-B5A9-F8E8C204383A}"/>
    <hyperlink ref="A4:O5" location="Main!A1" display="გრძელი QT სინდრომი (Long QT syndrome - LQS)" xr:uid="{5C923649-AD7D-4B7C-80B0-8DB47835E481}"/>
    <hyperlink ref="A15:O16" location="Main!A1" display="გრძელი QT სინდრომი (Long QT syndrome - LQS)" xr:uid="{FB13B1F3-23A6-4551-BCDF-DA343BB65EEE}"/>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ADE95-5266-4217-AC12-A25F53E0F2B1}">
  <dimension ref="A1:O25"/>
  <sheetViews>
    <sheetView workbookViewId="0">
      <selection activeCell="K36" sqref="K36"/>
    </sheetView>
  </sheetViews>
  <sheetFormatPr defaultColWidth="8.75" defaultRowHeight="15" x14ac:dyDescent="0.25"/>
  <cols>
    <col min="1" max="14" width="8.75" style="2"/>
    <col min="15" max="15" width="8.75" style="65"/>
    <col min="16" max="16384" width="8.75" style="2"/>
  </cols>
  <sheetData>
    <row r="1" spans="1:15" x14ac:dyDescent="0.25">
      <c r="A1" s="15" t="s">
        <v>423</v>
      </c>
      <c r="B1" s="15"/>
      <c r="C1" s="15"/>
      <c r="D1" s="15"/>
      <c r="E1" s="15"/>
      <c r="F1" s="15"/>
      <c r="G1" s="15"/>
      <c r="H1" s="15"/>
      <c r="I1" s="15"/>
      <c r="J1" s="15"/>
      <c r="K1" s="15"/>
      <c r="L1" s="15"/>
      <c r="M1" s="15"/>
      <c r="N1" s="15"/>
      <c r="O1" s="15"/>
    </row>
    <row r="2" spans="1:15" x14ac:dyDescent="0.25">
      <c r="A2" s="15"/>
      <c r="B2" s="15"/>
      <c r="C2" s="15"/>
      <c r="D2" s="15"/>
      <c r="E2" s="15"/>
      <c r="F2" s="15"/>
      <c r="G2" s="15"/>
      <c r="H2" s="15"/>
      <c r="I2" s="15"/>
      <c r="J2" s="15"/>
      <c r="K2" s="15"/>
      <c r="L2" s="15"/>
      <c r="M2" s="15"/>
      <c r="N2" s="15"/>
      <c r="O2" s="15"/>
    </row>
    <row r="4" spans="1:15" x14ac:dyDescent="0.25">
      <c r="A4" s="88" t="s">
        <v>424</v>
      </c>
      <c r="B4" s="88"/>
      <c r="C4" s="88"/>
      <c r="D4" s="88"/>
      <c r="E4" s="88"/>
      <c r="F4" s="88"/>
      <c r="G4" s="88"/>
      <c r="H4" s="88"/>
      <c r="I4" s="88"/>
      <c r="J4" s="88"/>
      <c r="K4" s="88"/>
      <c r="L4" s="88"/>
      <c r="M4" s="88"/>
      <c r="N4" s="88"/>
      <c r="O4" s="88"/>
    </row>
    <row r="5" spans="1:15" x14ac:dyDescent="0.25">
      <c r="A5" s="88"/>
      <c r="B5" s="88"/>
      <c r="C5" s="88"/>
      <c r="D5" s="88"/>
      <c r="E5" s="88"/>
      <c r="F5" s="88"/>
      <c r="G5" s="88"/>
      <c r="H5" s="88"/>
      <c r="I5" s="88"/>
      <c r="J5" s="88"/>
      <c r="K5" s="88"/>
      <c r="L5" s="88"/>
      <c r="M5" s="88"/>
      <c r="N5" s="88"/>
      <c r="O5" s="88"/>
    </row>
    <row r="7" spans="1:15" ht="14.45" customHeight="1" x14ac:dyDescent="0.25">
      <c r="B7" s="90" t="s">
        <v>426</v>
      </c>
      <c r="C7" s="90"/>
      <c r="D7" s="90"/>
      <c r="E7" s="90"/>
      <c r="F7" s="90"/>
      <c r="G7" s="90"/>
      <c r="H7" s="90"/>
      <c r="I7" s="90"/>
      <c r="J7" s="90"/>
      <c r="K7" s="90"/>
      <c r="L7" s="90"/>
      <c r="M7" s="90"/>
      <c r="N7" s="90"/>
      <c r="O7" s="90"/>
    </row>
    <row r="8" spans="1:15" x14ac:dyDescent="0.25">
      <c r="B8" s="90"/>
      <c r="C8" s="90"/>
      <c r="D8" s="90"/>
      <c r="E8" s="90"/>
      <c r="F8" s="90"/>
      <c r="G8" s="90"/>
      <c r="H8" s="90"/>
      <c r="I8" s="90"/>
      <c r="J8" s="90"/>
      <c r="K8" s="90"/>
      <c r="L8" s="90"/>
      <c r="M8" s="90"/>
      <c r="N8" s="90"/>
      <c r="O8" s="90"/>
    </row>
    <row r="10" spans="1:15" x14ac:dyDescent="0.25">
      <c r="B10" s="90" t="s">
        <v>427</v>
      </c>
      <c r="C10" s="90"/>
      <c r="D10" s="90"/>
      <c r="E10" s="90"/>
      <c r="F10" s="90"/>
      <c r="G10" s="90"/>
      <c r="H10" s="90"/>
      <c r="I10" s="90"/>
      <c r="J10" s="90"/>
      <c r="K10" s="90"/>
      <c r="L10" s="90"/>
      <c r="M10" s="90"/>
      <c r="N10" s="90"/>
      <c r="O10" s="90"/>
    </row>
    <row r="11" spans="1:15" x14ac:dyDescent="0.25">
      <c r="B11" s="90"/>
      <c r="C11" s="90"/>
      <c r="D11" s="90"/>
      <c r="E11" s="90"/>
      <c r="F11" s="90"/>
      <c r="G11" s="90"/>
      <c r="H11" s="90"/>
      <c r="I11" s="90"/>
      <c r="J11" s="90"/>
      <c r="K11" s="90"/>
      <c r="L11" s="90"/>
      <c r="M11" s="90"/>
      <c r="N11" s="90"/>
      <c r="O11" s="90"/>
    </row>
    <row r="13" spans="1:15" x14ac:dyDescent="0.25">
      <c r="A13" s="88" t="s">
        <v>425</v>
      </c>
      <c r="B13" s="88"/>
      <c r="C13" s="88"/>
      <c r="D13" s="88"/>
      <c r="E13" s="88"/>
      <c r="F13" s="88"/>
      <c r="G13" s="88"/>
      <c r="H13" s="88"/>
      <c r="I13" s="88"/>
      <c r="J13" s="88"/>
      <c r="K13" s="88"/>
      <c r="L13" s="88"/>
      <c r="M13" s="88"/>
      <c r="N13" s="88"/>
      <c r="O13" s="88"/>
    </row>
    <row r="14" spans="1:15" x14ac:dyDescent="0.25">
      <c r="A14" s="88"/>
      <c r="B14" s="88"/>
      <c r="C14" s="88"/>
      <c r="D14" s="88"/>
      <c r="E14" s="88"/>
      <c r="F14" s="88"/>
      <c r="G14" s="88"/>
      <c r="H14" s="88"/>
      <c r="I14" s="88"/>
      <c r="J14" s="88"/>
      <c r="K14" s="88"/>
      <c r="L14" s="88"/>
      <c r="M14" s="88"/>
      <c r="N14" s="88"/>
      <c r="O14" s="88"/>
    </row>
    <row r="16" spans="1:15" x14ac:dyDescent="0.25">
      <c r="A16" s="233" t="s">
        <v>31</v>
      </c>
      <c r="B16" s="234" t="s">
        <v>32</v>
      </c>
      <c r="C16" s="234"/>
      <c r="D16" s="235" t="s">
        <v>151</v>
      </c>
      <c r="E16" s="235"/>
      <c r="F16" s="235"/>
      <c r="G16" s="235"/>
      <c r="H16" s="235"/>
      <c r="I16" s="235"/>
      <c r="J16" s="235" t="s">
        <v>152</v>
      </c>
      <c r="K16" s="235"/>
      <c r="L16" s="235"/>
      <c r="M16" s="235"/>
      <c r="N16" s="235"/>
      <c r="O16" s="235"/>
    </row>
    <row r="17" spans="1:15" ht="17.100000000000001" customHeight="1" x14ac:dyDescent="0.25">
      <c r="A17" s="240" t="s">
        <v>360</v>
      </c>
      <c r="B17" s="223" t="s">
        <v>366</v>
      </c>
      <c r="C17" s="224"/>
      <c r="D17" s="225" t="s">
        <v>428</v>
      </c>
      <c r="E17" s="226"/>
      <c r="F17" s="226"/>
      <c r="G17" s="226"/>
      <c r="H17" s="226"/>
      <c r="I17" s="227"/>
      <c r="J17" s="201" t="s">
        <v>817</v>
      </c>
      <c r="K17" s="202"/>
      <c r="L17" s="202"/>
      <c r="M17" s="202"/>
      <c r="N17" s="202"/>
      <c r="O17" s="203"/>
    </row>
    <row r="18" spans="1:15" ht="14.45" customHeight="1" x14ac:dyDescent="0.25">
      <c r="A18" s="241" t="s">
        <v>429</v>
      </c>
      <c r="B18" s="104"/>
      <c r="C18" s="104"/>
      <c r="D18" s="242"/>
      <c r="E18" s="243"/>
      <c r="F18" s="243"/>
      <c r="G18" s="243"/>
      <c r="H18" s="243"/>
      <c r="I18" s="244"/>
      <c r="J18" s="133" t="s">
        <v>431</v>
      </c>
      <c r="K18" s="133"/>
      <c r="L18" s="133"/>
      <c r="M18" s="133"/>
      <c r="N18" s="133"/>
      <c r="O18" s="133"/>
    </row>
    <row r="19" spans="1:15" x14ac:dyDescent="0.25">
      <c r="A19" s="241"/>
      <c r="B19" s="104"/>
      <c r="C19" s="104"/>
      <c r="D19" s="245"/>
      <c r="E19" s="246"/>
      <c r="F19" s="246"/>
      <c r="G19" s="246"/>
      <c r="H19" s="246"/>
      <c r="I19" s="247"/>
      <c r="J19" s="133"/>
      <c r="K19" s="133"/>
      <c r="L19" s="133"/>
      <c r="M19" s="133"/>
      <c r="N19" s="133"/>
      <c r="O19" s="133"/>
    </row>
    <row r="20" spans="1:15" ht="18" x14ac:dyDescent="0.25">
      <c r="A20" s="248" t="s">
        <v>430</v>
      </c>
      <c r="B20" s="104"/>
      <c r="C20" s="104"/>
      <c r="D20" s="104"/>
      <c r="E20" s="104"/>
      <c r="F20" s="104"/>
      <c r="G20" s="104"/>
      <c r="H20" s="104"/>
      <c r="I20" s="104"/>
      <c r="J20" s="39" t="s">
        <v>818</v>
      </c>
      <c r="K20" s="39"/>
      <c r="L20" s="39"/>
      <c r="M20" s="39"/>
      <c r="N20" s="39"/>
      <c r="O20" s="39"/>
    </row>
    <row r="21" spans="1:15" ht="18" x14ac:dyDescent="0.25">
      <c r="A21" s="248" t="s">
        <v>138</v>
      </c>
      <c r="B21" s="104" t="s">
        <v>432</v>
      </c>
      <c r="C21" s="104"/>
      <c r="D21" s="104" t="s">
        <v>325</v>
      </c>
      <c r="E21" s="104"/>
      <c r="F21" s="104"/>
      <c r="G21" s="104"/>
      <c r="H21" s="104"/>
      <c r="I21" s="104"/>
      <c r="J21" s="39" t="s">
        <v>819</v>
      </c>
      <c r="K21" s="39"/>
      <c r="L21" s="39"/>
      <c r="M21" s="39"/>
      <c r="N21" s="39"/>
      <c r="O21" s="39"/>
    </row>
    <row r="22" spans="1:15" ht="18" x14ac:dyDescent="0.25">
      <c r="A22" s="248" t="s">
        <v>433</v>
      </c>
      <c r="B22" s="104" t="s">
        <v>434</v>
      </c>
      <c r="C22" s="104"/>
      <c r="D22" s="104" t="s">
        <v>435</v>
      </c>
      <c r="E22" s="104"/>
      <c r="F22" s="104"/>
      <c r="G22" s="104"/>
      <c r="H22" s="104"/>
      <c r="I22" s="104"/>
      <c r="J22" s="39" t="s">
        <v>819</v>
      </c>
      <c r="K22" s="39"/>
      <c r="L22" s="39"/>
      <c r="M22" s="39"/>
      <c r="N22" s="39"/>
      <c r="O22" s="39"/>
    </row>
    <row r="23" spans="1:15" ht="18" x14ac:dyDescent="0.25">
      <c r="A23" s="249" t="s">
        <v>436</v>
      </c>
      <c r="B23" s="104" t="s">
        <v>437</v>
      </c>
      <c r="C23" s="104"/>
      <c r="D23" s="104" t="s">
        <v>435</v>
      </c>
      <c r="E23" s="104"/>
      <c r="F23" s="104"/>
      <c r="G23" s="104"/>
      <c r="H23" s="104"/>
      <c r="I23" s="104"/>
      <c r="J23" s="39" t="s">
        <v>819</v>
      </c>
      <c r="K23" s="39"/>
      <c r="L23" s="39"/>
      <c r="M23" s="39"/>
      <c r="N23" s="39"/>
      <c r="O23" s="39"/>
    </row>
    <row r="24" spans="1:15" ht="18" x14ac:dyDescent="0.25">
      <c r="A24" s="248" t="s">
        <v>438</v>
      </c>
      <c r="B24" s="104" t="s">
        <v>439</v>
      </c>
      <c r="C24" s="104"/>
      <c r="D24" s="104" t="s">
        <v>435</v>
      </c>
      <c r="E24" s="104"/>
      <c r="F24" s="104"/>
      <c r="G24" s="104"/>
      <c r="H24" s="104"/>
      <c r="I24" s="104"/>
      <c r="J24" s="39" t="s">
        <v>818</v>
      </c>
      <c r="K24" s="39"/>
      <c r="L24" s="39"/>
      <c r="M24" s="39"/>
      <c r="N24" s="39"/>
      <c r="O24" s="39"/>
    </row>
    <row r="25" spans="1:15" ht="18" x14ac:dyDescent="0.25">
      <c r="A25" s="248" t="s">
        <v>440</v>
      </c>
      <c r="B25" s="104" t="s">
        <v>60</v>
      </c>
      <c r="C25" s="104"/>
      <c r="D25" s="104" t="s">
        <v>435</v>
      </c>
      <c r="E25" s="104"/>
      <c r="F25" s="104"/>
      <c r="G25" s="104"/>
      <c r="H25" s="104"/>
      <c r="I25" s="104"/>
      <c r="J25" s="39" t="s">
        <v>820</v>
      </c>
      <c r="K25" s="39"/>
      <c r="L25" s="39"/>
      <c r="M25" s="39"/>
      <c r="N25" s="39"/>
      <c r="O25" s="39"/>
    </row>
  </sheetData>
  <sheetProtection algorithmName="SHA-512" hashValue="0kw20L9o0ZVV7cMj19BlTMvrehVZXdcjQ46+cpCiH+XMeo1ZIzJHmt+5OmECIp70hCiUcIe8awnJmXngzlVNYw==" saltValue="iGfuqm4CdBDrxgettcPK2A==" spinCount="100000" sheet="1" objects="1" scenarios="1"/>
  <mergeCells count="33">
    <mergeCell ref="D24:I24"/>
    <mergeCell ref="J24:O24"/>
    <mergeCell ref="A18:A19"/>
    <mergeCell ref="B20:C20"/>
    <mergeCell ref="D20:I20"/>
    <mergeCell ref="J20:O20"/>
    <mergeCell ref="B21:C21"/>
    <mergeCell ref="D21:I21"/>
    <mergeCell ref="J21:O21"/>
    <mergeCell ref="B17:C17"/>
    <mergeCell ref="D17:I17"/>
    <mergeCell ref="J17:O17"/>
    <mergeCell ref="B25:C25"/>
    <mergeCell ref="D25:I25"/>
    <mergeCell ref="J25:O25"/>
    <mergeCell ref="J18:O19"/>
    <mergeCell ref="D18:I19"/>
    <mergeCell ref="B18:C19"/>
    <mergeCell ref="B22:C22"/>
    <mergeCell ref="D22:I22"/>
    <mergeCell ref="J22:O22"/>
    <mergeCell ref="B23:C23"/>
    <mergeCell ref="D23:I23"/>
    <mergeCell ref="J23:O23"/>
    <mergeCell ref="B24:C24"/>
    <mergeCell ref="A1:O2"/>
    <mergeCell ref="A4:O5"/>
    <mergeCell ref="B10:O11"/>
    <mergeCell ref="A13:O14"/>
    <mergeCell ref="B16:C16"/>
    <mergeCell ref="D16:I16"/>
    <mergeCell ref="J16:O16"/>
    <mergeCell ref="B7:O8"/>
  </mergeCells>
  <hyperlinks>
    <hyperlink ref="A1:O2" location="Main!A1" display="გრძელი QT სინდრომი (Long QT syndrome - LQS)" xr:uid="{1DC2E2CD-12D6-4941-A7FD-161F01A6933F}"/>
    <hyperlink ref="A4:O5" location="Main!A1" display="გრძელი QT სინდრომი (Long QT syndrome - LQS)" xr:uid="{94285768-9092-4671-9784-B2A85AC5F098}"/>
    <hyperlink ref="A13:O14" location="Main!A1" display="გრძელი QT სინდრომი (Long QT syndrome - LQS)" xr:uid="{BA50FE7D-A95A-4608-BBE8-82A4FACD1F85}"/>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7966A-E629-46B7-8E78-1F8D39FDAB50}">
  <dimension ref="A1:O101"/>
  <sheetViews>
    <sheetView workbookViewId="0">
      <selection activeCell="Q36" sqref="Q36"/>
    </sheetView>
  </sheetViews>
  <sheetFormatPr defaultColWidth="8.75" defaultRowHeight="15" x14ac:dyDescent="0.25"/>
  <cols>
    <col min="1" max="14" width="8.75" style="2"/>
    <col min="15" max="15" width="8.75" style="65"/>
    <col min="16" max="16384" width="8.75" style="2"/>
  </cols>
  <sheetData>
    <row r="1" spans="1:15" x14ac:dyDescent="0.25">
      <c r="A1" s="15" t="s">
        <v>441</v>
      </c>
      <c r="B1" s="15"/>
      <c r="C1" s="15"/>
      <c r="D1" s="15"/>
      <c r="E1" s="15"/>
      <c r="F1" s="15"/>
      <c r="G1" s="15"/>
      <c r="H1" s="15"/>
      <c r="I1" s="15"/>
      <c r="J1" s="15"/>
      <c r="K1" s="15"/>
      <c r="L1" s="15"/>
      <c r="M1" s="15"/>
      <c r="N1" s="15"/>
      <c r="O1" s="15"/>
    </row>
    <row r="2" spans="1:15" x14ac:dyDescent="0.25">
      <c r="A2" s="15"/>
      <c r="B2" s="15"/>
      <c r="C2" s="15"/>
      <c r="D2" s="15"/>
      <c r="E2" s="15"/>
      <c r="F2" s="15"/>
      <c r="G2" s="15"/>
      <c r="H2" s="15"/>
      <c r="I2" s="15"/>
      <c r="J2" s="15"/>
      <c r="K2" s="15"/>
      <c r="L2" s="15"/>
      <c r="M2" s="15"/>
      <c r="N2" s="15"/>
      <c r="O2" s="15"/>
    </row>
    <row r="4" spans="1:15" x14ac:dyDescent="0.25">
      <c r="A4" s="88" t="s">
        <v>442</v>
      </c>
      <c r="B4" s="88"/>
      <c r="C4" s="88"/>
      <c r="D4" s="88"/>
      <c r="E4" s="88"/>
      <c r="F4" s="88"/>
      <c r="G4" s="88"/>
      <c r="H4" s="88"/>
      <c r="I4" s="88"/>
      <c r="J4" s="88"/>
      <c r="K4" s="88"/>
      <c r="L4" s="88"/>
      <c r="M4" s="88"/>
      <c r="N4" s="88"/>
      <c r="O4" s="88"/>
    </row>
    <row r="5" spans="1:15" x14ac:dyDescent="0.25">
      <c r="A5" s="88"/>
      <c r="B5" s="88"/>
      <c r="C5" s="88"/>
      <c r="D5" s="88"/>
      <c r="E5" s="88"/>
      <c r="F5" s="88"/>
      <c r="G5" s="88"/>
      <c r="H5" s="88"/>
      <c r="I5" s="88"/>
      <c r="J5" s="88"/>
      <c r="K5" s="88"/>
      <c r="L5" s="88"/>
      <c r="M5" s="88"/>
      <c r="N5" s="88"/>
      <c r="O5" s="88"/>
    </row>
    <row r="7" spans="1:15" ht="14.45" customHeight="1" x14ac:dyDescent="0.25">
      <c r="B7" s="90" t="s">
        <v>444</v>
      </c>
      <c r="C7" s="90"/>
      <c r="D7" s="90"/>
      <c r="E7" s="90"/>
      <c r="F7" s="90"/>
      <c r="G7" s="90"/>
      <c r="H7" s="90"/>
      <c r="I7" s="90"/>
      <c r="J7" s="90"/>
      <c r="K7" s="90"/>
      <c r="L7" s="90"/>
      <c r="M7" s="90"/>
      <c r="N7" s="90"/>
      <c r="O7" s="90"/>
    </row>
    <row r="8" spans="1:15" x14ac:dyDescent="0.25">
      <c r="B8" s="90"/>
      <c r="C8" s="90"/>
      <c r="D8" s="90"/>
      <c r="E8" s="90"/>
      <c r="F8" s="90"/>
      <c r="G8" s="90"/>
      <c r="H8" s="90"/>
      <c r="I8" s="90"/>
      <c r="J8" s="90"/>
      <c r="K8" s="90"/>
      <c r="L8" s="90"/>
      <c r="M8" s="90"/>
      <c r="N8" s="90"/>
      <c r="O8" s="90"/>
    </row>
    <row r="10" spans="1:15" x14ac:dyDescent="0.25">
      <c r="B10" s="90" t="s">
        <v>445</v>
      </c>
      <c r="C10" s="90"/>
      <c r="D10" s="90"/>
      <c r="E10" s="90"/>
      <c r="F10" s="90"/>
      <c r="G10" s="90"/>
      <c r="H10" s="90"/>
      <c r="I10" s="90"/>
      <c r="J10" s="90"/>
      <c r="K10" s="90"/>
      <c r="L10" s="90"/>
      <c r="M10" s="90"/>
      <c r="N10" s="90"/>
      <c r="O10" s="90"/>
    </row>
    <row r="11" spans="1:15" x14ac:dyDescent="0.25">
      <c r="B11" s="90"/>
      <c r="C11" s="90"/>
      <c r="D11" s="90"/>
      <c r="E11" s="90"/>
      <c r="F11" s="90"/>
      <c r="G11" s="90"/>
      <c r="H11" s="90"/>
      <c r="I11" s="90"/>
      <c r="J11" s="90"/>
      <c r="K11" s="90"/>
      <c r="L11" s="90"/>
      <c r="M11" s="90"/>
      <c r="N11" s="90"/>
      <c r="O11" s="90"/>
    </row>
    <row r="12" spans="1:15" x14ac:dyDescent="0.25">
      <c r="B12" s="215"/>
      <c r="C12" s="215"/>
      <c r="D12" s="215"/>
      <c r="E12" s="215"/>
      <c r="F12" s="215"/>
      <c r="G12" s="215"/>
      <c r="H12" s="215"/>
      <c r="I12" s="215"/>
      <c r="J12" s="215"/>
      <c r="K12" s="215"/>
      <c r="L12" s="215"/>
      <c r="M12" s="215"/>
      <c r="N12" s="215"/>
      <c r="O12" s="215"/>
    </row>
    <row r="13" spans="1:15" x14ac:dyDescent="0.25">
      <c r="B13" s="90" t="s">
        <v>446</v>
      </c>
      <c r="C13" s="90"/>
      <c r="D13" s="90"/>
      <c r="E13" s="90"/>
      <c r="F13" s="90"/>
      <c r="G13" s="90"/>
      <c r="H13" s="90"/>
      <c r="I13" s="90"/>
      <c r="J13" s="90"/>
      <c r="K13" s="90"/>
      <c r="L13" s="90"/>
      <c r="M13" s="90"/>
      <c r="N13" s="90"/>
      <c r="O13" s="90"/>
    </row>
    <row r="14" spans="1:15" x14ac:dyDescent="0.25">
      <c r="B14" s="90"/>
      <c r="C14" s="90"/>
      <c r="D14" s="90"/>
      <c r="E14" s="90"/>
      <c r="F14" s="90"/>
      <c r="G14" s="90"/>
      <c r="H14" s="90"/>
      <c r="I14" s="90"/>
      <c r="J14" s="90"/>
      <c r="K14" s="90"/>
      <c r="L14" s="90"/>
      <c r="M14" s="90"/>
      <c r="N14" s="90"/>
      <c r="O14" s="90"/>
    </row>
    <row r="15" spans="1:15" x14ac:dyDescent="0.25">
      <c r="B15" s="215"/>
      <c r="C15" s="215"/>
      <c r="D15" s="215"/>
      <c r="E15" s="215"/>
      <c r="F15" s="215"/>
      <c r="G15" s="215"/>
      <c r="H15" s="215"/>
      <c r="I15" s="215"/>
      <c r="J15" s="215"/>
      <c r="K15" s="215"/>
      <c r="L15" s="215"/>
      <c r="M15" s="215"/>
      <c r="N15" s="215"/>
      <c r="O15" s="215"/>
    </row>
    <row r="16" spans="1:15" x14ac:dyDescent="0.25">
      <c r="B16" s="90" t="s">
        <v>447</v>
      </c>
      <c r="C16" s="90"/>
      <c r="D16" s="90"/>
      <c r="E16" s="90"/>
      <c r="F16" s="90"/>
      <c r="G16" s="90"/>
      <c r="H16" s="90"/>
      <c r="I16" s="90"/>
      <c r="J16" s="90"/>
      <c r="K16" s="90"/>
      <c r="L16" s="90"/>
      <c r="M16" s="90"/>
      <c r="N16" s="90"/>
      <c r="O16" s="90"/>
    </row>
    <row r="17" spans="2:15" x14ac:dyDescent="0.25">
      <c r="B17" s="90"/>
      <c r="C17" s="90"/>
      <c r="D17" s="90"/>
      <c r="E17" s="90"/>
      <c r="F17" s="90"/>
      <c r="G17" s="90"/>
      <c r="H17" s="90"/>
      <c r="I17" s="90"/>
      <c r="J17" s="90"/>
      <c r="K17" s="90"/>
      <c r="L17" s="90"/>
      <c r="M17" s="90"/>
      <c r="N17" s="90"/>
      <c r="O17" s="90"/>
    </row>
    <row r="18" spans="2:15" x14ac:dyDescent="0.25">
      <c r="B18" s="215"/>
      <c r="C18" s="215"/>
      <c r="D18" s="215"/>
      <c r="E18" s="215"/>
      <c r="F18" s="215"/>
      <c r="G18" s="215"/>
      <c r="H18" s="215"/>
      <c r="I18" s="215"/>
      <c r="J18" s="215"/>
      <c r="K18" s="215"/>
      <c r="L18" s="215"/>
      <c r="M18" s="215"/>
      <c r="N18" s="215"/>
      <c r="O18" s="215"/>
    </row>
    <row r="19" spans="2:15" x14ac:dyDescent="0.25">
      <c r="B19" s="90" t="s">
        <v>448</v>
      </c>
      <c r="C19" s="90"/>
      <c r="D19" s="90"/>
      <c r="E19" s="90"/>
      <c r="F19" s="90"/>
      <c r="G19" s="90"/>
      <c r="H19" s="90"/>
      <c r="I19" s="90"/>
      <c r="J19" s="90"/>
      <c r="K19" s="90"/>
      <c r="L19" s="90"/>
      <c r="M19" s="90"/>
      <c r="N19" s="90"/>
      <c r="O19" s="90"/>
    </row>
    <row r="20" spans="2:15" x14ac:dyDescent="0.25">
      <c r="B20" s="90"/>
      <c r="C20" s="90"/>
      <c r="D20" s="90"/>
      <c r="E20" s="90"/>
      <c r="F20" s="90"/>
      <c r="G20" s="90"/>
      <c r="H20" s="90"/>
      <c r="I20" s="90"/>
      <c r="J20" s="90"/>
      <c r="K20" s="90"/>
      <c r="L20" s="90"/>
      <c r="M20" s="90"/>
      <c r="N20" s="90"/>
      <c r="O20" s="90"/>
    </row>
    <row r="21" spans="2:15" x14ac:dyDescent="0.25">
      <c r="B21" s="215"/>
      <c r="C21" s="215"/>
      <c r="D21" s="215"/>
      <c r="E21" s="215"/>
      <c r="F21" s="215"/>
      <c r="G21" s="215"/>
      <c r="H21" s="215"/>
      <c r="I21" s="215"/>
      <c r="J21" s="215"/>
      <c r="K21" s="215"/>
      <c r="L21" s="215"/>
      <c r="M21" s="215"/>
      <c r="N21" s="215"/>
      <c r="O21" s="215"/>
    </row>
    <row r="22" spans="2:15" x14ac:dyDescent="0.25">
      <c r="B22" s="90" t="s">
        <v>450</v>
      </c>
      <c r="C22" s="90"/>
      <c r="D22" s="90"/>
      <c r="E22" s="90"/>
      <c r="F22" s="90"/>
      <c r="G22" s="90"/>
      <c r="H22" s="90"/>
      <c r="I22" s="90"/>
      <c r="J22" s="90"/>
      <c r="K22" s="90"/>
      <c r="L22" s="90"/>
      <c r="M22" s="90"/>
      <c r="N22" s="90"/>
      <c r="O22" s="90"/>
    </row>
    <row r="23" spans="2:15" x14ac:dyDescent="0.25">
      <c r="B23" s="90"/>
      <c r="C23" s="90"/>
      <c r="D23" s="90"/>
      <c r="E23" s="90"/>
      <c r="F23" s="90"/>
      <c r="G23" s="90"/>
      <c r="H23" s="90"/>
      <c r="I23" s="90"/>
      <c r="J23" s="90"/>
      <c r="K23" s="90"/>
      <c r="L23" s="90"/>
      <c r="M23" s="90"/>
      <c r="N23" s="90"/>
      <c r="O23" s="90"/>
    </row>
    <row r="24" spans="2:15" x14ac:dyDescent="0.25">
      <c r="B24" s="215"/>
      <c r="C24" s="215"/>
      <c r="D24" s="215"/>
      <c r="E24" s="215"/>
      <c r="F24" s="215"/>
      <c r="G24" s="215"/>
      <c r="H24" s="215"/>
      <c r="I24" s="215"/>
      <c r="J24" s="215"/>
      <c r="K24" s="215"/>
      <c r="L24" s="215"/>
      <c r="M24" s="215"/>
      <c r="N24" s="215"/>
      <c r="O24" s="215"/>
    </row>
    <row r="25" spans="2:15" x14ac:dyDescent="0.25">
      <c r="B25" s="90" t="s">
        <v>449</v>
      </c>
      <c r="C25" s="90"/>
      <c r="D25" s="90"/>
      <c r="E25" s="90"/>
      <c r="F25" s="90"/>
      <c r="G25" s="90"/>
      <c r="H25" s="90"/>
      <c r="I25" s="90"/>
      <c r="J25" s="90"/>
      <c r="K25" s="90"/>
      <c r="L25" s="90"/>
      <c r="M25" s="90"/>
      <c r="N25" s="90"/>
      <c r="O25" s="90"/>
    </row>
    <row r="26" spans="2:15" x14ac:dyDescent="0.25">
      <c r="B26" s="90"/>
      <c r="C26" s="90"/>
      <c r="D26" s="90"/>
      <c r="E26" s="90"/>
      <c r="F26" s="90"/>
      <c r="G26" s="90"/>
      <c r="H26" s="90"/>
      <c r="I26" s="90"/>
      <c r="J26" s="90"/>
      <c r="K26" s="90"/>
      <c r="L26" s="90"/>
      <c r="M26" s="90"/>
      <c r="N26" s="90"/>
      <c r="O26" s="90"/>
    </row>
    <row r="27" spans="2:15" x14ac:dyDescent="0.25">
      <c r="B27" s="215"/>
      <c r="C27" s="215"/>
      <c r="D27" s="215"/>
      <c r="E27" s="215"/>
      <c r="F27" s="215"/>
      <c r="G27" s="215"/>
      <c r="H27" s="215"/>
      <c r="I27" s="215"/>
      <c r="J27" s="215"/>
      <c r="K27" s="215"/>
      <c r="L27" s="215"/>
      <c r="M27" s="215"/>
      <c r="N27" s="215"/>
      <c r="O27" s="215"/>
    </row>
    <row r="28" spans="2:15" x14ac:dyDescent="0.25">
      <c r="B28" s="90" t="s">
        <v>451</v>
      </c>
      <c r="C28" s="90"/>
      <c r="D28" s="90"/>
      <c r="E28" s="90"/>
      <c r="F28" s="90"/>
      <c r="G28" s="90"/>
      <c r="H28" s="90"/>
      <c r="I28" s="90"/>
      <c r="J28" s="90"/>
      <c r="K28" s="90"/>
      <c r="L28" s="90"/>
      <c r="M28" s="90"/>
      <c r="N28" s="90"/>
      <c r="O28" s="90"/>
    </row>
    <row r="29" spans="2:15" x14ac:dyDescent="0.25">
      <c r="B29" s="90"/>
      <c r="C29" s="90"/>
      <c r="D29" s="90"/>
      <c r="E29" s="90"/>
      <c r="F29" s="90"/>
      <c r="G29" s="90"/>
      <c r="H29" s="90"/>
      <c r="I29" s="90"/>
      <c r="J29" s="90"/>
      <c r="K29" s="90"/>
      <c r="L29" s="90"/>
      <c r="M29" s="90"/>
      <c r="N29" s="90"/>
      <c r="O29" s="90"/>
    </row>
    <row r="30" spans="2:15" x14ac:dyDescent="0.25">
      <c r="B30" s="215"/>
      <c r="C30" s="215"/>
      <c r="D30" s="215"/>
      <c r="E30" s="215"/>
      <c r="F30" s="215"/>
      <c r="G30" s="215"/>
      <c r="H30" s="215"/>
      <c r="I30" s="215"/>
      <c r="J30" s="215"/>
      <c r="K30" s="215"/>
      <c r="L30" s="215"/>
      <c r="M30" s="215"/>
      <c r="N30" s="215"/>
      <c r="O30" s="215"/>
    </row>
    <row r="31" spans="2:15" x14ac:dyDescent="0.25">
      <c r="B31" s="90" t="s">
        <v>452</v>
      </c>
      <c r="C31" s="90"/>
      <c r="D31" s="90"/>
      <c r="E31" s="90"/>
      <c r="F31" s="90"/>
      <c r="G31" s="90"/>
      <c r="H31" s="90"/>
      <c r="I31" s="90"/>
      <c r="J31" s="90"/>
      <c r="K31" s="90"/>
      <c r="L31" s="90"/>
      <c r="M31" s="90"/>
      <c r="N31" s="90"/>
      <c r="O31" s="90"/>
    </row>
    <row r="32" spans="2:15" x14ac:dyDescent="0.25">
      <c r="B32" s="90"/>
      <c r="C32" s="90"/>
      <c r="D32" s="90"/>
      <c r="E32" s="90"/>
      <c r="F32" s="90"/>
      <c r="G32" s="90"/>
      <c r="H32" s="90"/>
      <c r="I32" s="90"/>
      <c r="J32" s="90"/>
      <c r="K32" s="90"/>
      <c r="L32" s="90"/>
      <c r="M32" s="90"/>
      <c r="N32" s="90"/>
      <c r="O32" s="90"/>
    </row>
    <row r="33" spans="1:15" x14ac:dyDescent="0.25">
      <c r="B33" s="215"/>
      <c r="C33" s="215"/>
      <c r="D33" s="215"/>
      <c r="E33" s="215"/>
      <c r="F33" s="215"/>
      <c r="G33" s="215"/>
      <c r="H33" s="215"/>
      <c r="I33" s="215"/>
      <c r="J33" s="215"/>
      <c r="K33" s="215"/>
      <c r="L33" s="215"/>
      <c r="M33" s="215"/>
      <c r="N33" s="215"/>
      <c r="O33" s="215"/>
    </row>
    <row r="34" spans="1:15" x14ac:dyDescent="0.25">
      <c r="B34" s="90" t="s">
        <v>453</v>
      </c>
      <c r="C34" s="90"/>
      <c r="D34" s="90"/>
      <c r="E34" s="90"/>
      <c r="F34" s="90"/>
      <c r="G34" s="90"/>
      <c r="H34" s="90"/>
      <c r="I34" s="90"/>
      <c r="J34" s="90"/>
      <c r="K34" s="90"/>
      <c r="L34" s="90"/>
      <c r="M34" s="90"/>
      <c r="N34" s="90"/>
      <c r="O34" s="90"/>
    </row>
    <row r="35" spans="1:15" x14ac:dyDescent="0.25">
      <c r="B35" s="90"/>
      <c r="C35" s="90"/>
      <c r="D35" s="90"/>
      <c r="E35" s="90"/>
      <c r="F35" s="90"/>
      <c r="G35" s="90"/>
      <c r="H35" s="90"/>
      <c r="I35" s="90"/>
      <c r="J35" s="90"/>
      <c r="K35" s="90"/>
      <c r="L35" s="90"/>
      <c r="M35" s="90"/>
      <c r="N35" s="90"/>
      <c r="O35" s="90"/>
    </row>
    <row r="36" spans="1:15" x14ac:dyDescent="0.25">
      <c r="B36" s="215"/>
      <c r="C36" s="215"/>
      <c r="D36" s="215"/>
      <c r="E36" s="215"/>
      <c r="F36" s="215"/>
      <c r="G36" s="215"/>
      <c r="H36" s="215"/>
      <c r="I36" s="215"/>
      <c r="J36" s="215"/>
      <c r="K36" s="215"/>
      <c r="L36" s="215"/>
      <c r="M36" s="215"/>
      <c r="N36" s="215"/>
      <c r="O36" s="215"/>
    </row>
    <row r="38" spans="1:15" x14ac:dyDescent="0.25">
      <c r="A38" s="88" t="s">
        <v>443</v>
      </c>
      <c r="B38" s="88"/>
      <c r="C38" s="88"/>
      <c r="D38" s="88"/>
      <c r="E38" s="88"/>
      <c r="F38" s="88"/>
      <c r="G38" s="88"/>
      <c r="H38" s="88"/>
      <c r="I38" s="88"/>
      <c r="J38" s="88"/>
      <c r="K38" s="88"/>
      <c r="L38" s="88"/>
      <c r="M38" s="88"/>
      <c r="N38" s="88"/>
      <c r="O38" s="88"/>
    </row>
    <row r="39" spans="1:15" x14ac:dyDescent="0.25">
      <c r="A39" s="88"/>
      <c r="B39" s="88"/>
      <c r="C39" s="88"/>
      <c r="D39" s="88"/>
      <c r="E39" s="88"/>
      <c r="F39" s="88"/>
      <c r="G39" s="88"/>
      <c r="H39" s="88"/>
      <c r="I39" s="88"/>
      <c r="J39" s="88"/>
      <c r="K39" s="88"/>
      <c r="L39" s="88"/>
      <c r="M39" s="88"/>
      <c r="N39" s="88"/>
      <c r="O39" s="88"/>
    </row>
    <row r="41" spans="1:15" x14ac:dyDescent="0.25">
      <c r="A41" s="233" t="s">
        <v>31</v>
      </c>
      <c r="B41" s="234" t="s">
        <v>32</v>
      </c>
      <c r="C41" s="234"/>
      <c r="D41" s="235" t="s">
        <v>151</v>
      </c>
      <c r="E41" s="235"/>
      <c r="F41" s="235"/>
      <c r="G41" s="235"/>
      <c r="H41" s="235"/>
      <c r="I41" s="235"/>
      <c r="J41" s="235" t="s">
        <v>152</v>
      </c>
      <c r="K41" s="235"/>
      <c r="L41" s="235"/>
      <c r="M41" s="235"/>
      <c r="N41" s="235"/>
      <c r="O41" s="235"/>
    </row>
    <row r="42" spans="1:15" ht="17.100000000000001" customHeight="1" x14ac:dyDescent="0.25">
      <c r="A42" s="250" t="s">
        <v>454</v>
      </c>
      <c r="B42" s="104" t="s">
        <v>65</v>
      </c>
      <c r="C42" s="104"/>
      <c r="D42" s="131" t="s">
        <v>455</v>
      </c>
      <c r="E42" s="131"/>
      <c r="F42" s="131"/>
      <c r="G42" s="131"/>
      <c r="H42" s="131"/>
      <c r="I42" s="131"/>
      <c r="J42" s="133" t="s">
        <v>456</v>
      </c>
      <c r="K42" s="133"/>
      <c r="L42" s="133"/>
      <c r="M42" s="133"/>
      <c r="N42" s="133"/>
      <c r="O42" s="133"/>
    </row>
    <row r="43" spans="1:15" x14ac:dyDescent="0.25">
      <c r="A43" s="250"/>
      <c r="B43" s="104"/>
      <c r="C43" s="104"/>
      <c r="D43" s="131"/>
      <c r="E43" s="131"/>
      <c r="F43" s="131"/>
      <c r="G43" s="131"/>
      <c r="H43" s="131"/>
      <c r="I43" s="131"/>
      <c r="J43" s="133"/>
      <c r="K43" s="133"/>
      <c r="L43" s="133"/>
      <c r="M43" s="133"/>
      <c r="N43" s="133"/>
      <c r="O43" s="133"/>
    </row>
    <row r="44" spans="1:15" x14ac:dyDescent="0.25">
      <c r="A44" s="251" t="s">
        <v>457</v>
      </c>
      <c r="B44" s="104" t="s">
        <v>458</v>
      </c>
      <c r="C44" s="104"/>
      <c r="D44" s="104" t="s">
        <v>455</v>
      </c>
      <c r="E44" s="104"/>
      <c r="F44" s="104"/>
      <c r="G44" s="104"/>
      <c r="H44" s="104"/>
      <c r="I44" s="104"/>
      <c r="J44" s="133" t="s">
        <v>456</v>
      </c>
      <c r="K44" s="133"/>
      <c r="L44" s="133"/>
      <c r="M44" s="133"/>
      <c r="N44" s="133"/>
      <c r="O44" s="133"/>
    </row>
    <row r="45" spans="1:15" x14ac:dyDescent="0.25">
      <c r="A45" s="251"/>
      <c r="B45" s="104"/>
      <c r="C45" s="104"/>
      <c r="D45" s="104"/>
      <c r="E45" s="104"/>
      <c r="F45" s="104"/>
      <c r="G45" s="104"/>
      <c r="H45" s="104"/>
      <c r="I45" s="104"/>
      <c r="J45" s="133"/>
      <c r="K45" s="133"/>
      <c r="L45" s="133"/>
      <c r="M45" s="133"/>
      <c r="N45" s="133"/>
      <c r="O45" s="133"/>
    </row>
    <row r="46" spans="1:15" x14ac:dyDescent="0.25">
      <c r="A46" s="252" t="s">
        <v>459</v>
      </c>
      <c r="B46" s="104" t="s">
        <v>460</v>
      </c>
      <c r="C46" s="104"/>
      <c r="D46" s="104" t="s">
        <v>455</v>
      </c>
      <c r="E46" s="104"/>
      <c r="F46" s="104"/>
      <c r="G46" s="104"/>
      <c r="H46" s="104"/>
      <c r="I46" s="104"/>
      <c r="J46" s="39" t="s">
        <v>461</v>
      </c>
      <c r="K46" s="39"/>
      <c r="L46" s="39"/>
      <c r="M46" s="39"/>
      <c r="N46" s="39"/>
      <c r="O46" s="39"/>
    </row>
    <row r="47" spans="1:15" x14ac:dyDescent="0.25">
      <c r="A47" s="252" t="s">
        <v>463</v>
      </c>
      <c r="B47" s="104" t="s">
        <v>464</v>
      </c>
      <c r="C47" s="104"/>
      <c r="D47" s="104" t="s">
        <v>455</v>
      </c>
      <c r="E47" s="104"/>
      <c r="F47" s="104"/>
      <c r="G47" s="104"/>
      <c r="H47" s="104"/>
      <c r="I47" s="104"/>
      <c r="J47" s="133" t="s">
        <v>462</v>
      </c>
      <c r="K47" s="133"/>
      <c r="L47" s="133"/>
      <c r="M47" s="133"/>
      <c r="N47" s="133"/>
      <c r="O47" s="133"/>
    </row>
    <row r="48" spans="1:15" x14ac:dyDescent="0.25">
      <c r="A48" s="252" t="s">
        <v>465</v>
      </c>
      <c r="B48" s="104" t="s">
        <v>466</v>
      </c>
      <c r="C48" s="104"/>
      <c r="D48" s="104" t="s">
        <v>455</v>
      </c>
      <c r="E48" s="104"/>
      <c r="F48" s="104"/>
      <c r="G48" s="104"/>
      <c r="H48" s="104"/>
      <c r="I48" s="104"/>
      <c r="J48" s="39" t="s">
        <v>467</v>
      </c>
      <c r="K48" s="39"/>
      <c r="L48" s="39"/>
      <c r="M48" s="39"/>
      <c r="N48" s="39"/>
      <c r="O48" s="39"/>
    </row>
    <row r="49" spans="1:15" x14ac:dyDescent="0.25">
      <c r="A49" s="251" t="s">
        <v>468</v>
      </c>
      <c r="B49" s="104" t="s">
        <v>469</v>
      </c>
      <c r="C49" s="104"/>
      <c r="D49" s="104" t="s">
        <v>455</v>
      </c>
      <c r="E49" s="104"/>
      <c r="F49" s="104"/>
      <c r="G49" s="104"/>
      <c r="H49" s="104"/>
      <c r="I49" s="104"/>
      <c r="J49" s="133" t="s">
        <v>470</v>
      </c>
      <c r="K49" s="133"/>
      <c r="L49" s="133"/>
      <c r="M49" s="133"/>
      <c r="N49" s="133"/>
      <c r="O49" s="133"/>
    </row>
    <row r="50" spans="1:15" x14ac:dyDescent="0.25">
      <c r="A50" s="251"/>
      <c r="B50" s="104"/>
      <c r="C50" s="104"/>
      <c r="D50" s="104"/>
      <c r="E50" s="104"/>
      <c r="F50" s="104"/>
      <c r="G50" s="104"/>
      <c r="H50" s="104"/>
      <c r="I50" s="104"/>
      <c r="J50" s="133"/>
      <c r="K50" s="133"/>
      <c r="L50" s="133"/>
      <c r="M50" s="133"/>
      <c r="N50" s="133"/>
      <c r="O50" s="133"/>
    </row>
    <row r="51" spans="1:15" x14ac:dyDescent="0.25">
      <c r="A51" s="252" t="s">
        <v>471</v>
      </c>
      <c r="B51" s="104" t="s">
        <v>472</v>
      </c>
      <c r="C51" s="104"/>
      <c r="D51" s="104" t="s">
        <v>455</v>
      </c>
      <c r="E51" s="104"/>
      <c r="F51" s="104"/>
      <c r="G51" s="104"/>
      <c r="H51" s="104"/>
      <c r="I51" s="104"/>
      <c r="J51" s="39" t="s">
        <v>461</v>
      </c>
      <c r="K51" s="39"/>
      <c r="L51" s="39"/>
      <c r="M51" s="39"/>
      <c r="N51" s="39"/>
      <c r="O51" s="39"/>
    </row>
    <row r="52" spans="1:15" x14ac:dyDescent="0.25">
      <c r="A52" s="252" t="s">
        <v>473</v>
      </c>
      <c r="B52" s="104" t="s">
        <v>474</v>
      </c>
      <c r="C52" s="104"/>
      <c r="D52" s="104" t="s">
        <v>455</v>
      </c>
      <c r="E52" s="104"/>
      <c r="F52" s="104"/>
      <c r="G52" s="104"/>
      <c r="H52" s="104"/>
      <c r="I52" s="104"/>
      <c r="J52" s="39" t="s">
        <v>461</v>
      </c>
      <c r="K52" s="39"/>
      <c r="L52" s="39"/>
      <c r="M52" s="39"/>
      <c r="N52" s="39"/>
      <c r="O52" s="39"/>
    </row>
    <row r="53" spans="1:15" x14ac:dyDescent="0.25">
      <c r="A53" s="253" t="s">
        <v>475</v>
      </c>
      <c r="B53" s="253"/>
      <c r="C53" s="253"/>
      <c r="D53" s="253"/>
      <c r="E53" s="253"/>
      <c r="F53" s="253"/>
      <c r="G53" s="253"/>
      <c r="H53" s="253"/>
      <c r="I53" s="253"/>
      <c r="J53" s="253"/>
      <c r="K53" s="253"/>
      <c r="L53" s="253"/>
      <c r="M53" s="253"/>
      <c r="N53" s="253"/>
      <c r="O53" s="253"/>
    </row>
    <row r="54" spans="1:15" x14ac:dyDescent="0.25">
      <c r="A54" s="248" t="s">
        <v>476</v>
      </c>
      <c r="B54" s="104" t="s">
        <v>63</v>
      </c>
      <c r="C54" s="104"/>
      <c r="D54" s="104" t="s">
        <v>477</v>
      </c>
      <c r="E54" s="104"/>
      <c r="F54" s="104"/>
      <c r="G54" s="104"/>
      <c r="H54" s="104"/>
      <c r="I54" s="104"/>
      <c r="J54" s="39" t="s">
        <v>461</v>
      </c>
      <c r="K54" s="39"/>
      <c r="L54" s="39"/>
      <c r="M54" s="39"/>
      <c r="N54" s="39"/>
      <c r="O54" s="39"/>
    </row>
    <row r="55" spans="1:15" x14ac:dyDescent="0.25">
      <c r="A55" s="254" t="s">
        <v>478</v>
      </c>
      <c r="B55" s="104" t="s">
        <v>61</v>
      </c>
      <c r="C55" s="104"/>
      <c r="D55" s="104" t="s">
        <v>479</v>
      </c>
      <c r="E55" s="104"/>
      <c r="F55" s="104"/>
      <c r="G55" s="104"/>
      <c r="H55" s="104"/>
      <c r="I55" s="104"/>
      <c r="J55" s="133" t="s">
        <v>480</v>
      </c>
      <c r="K55" s="133"/>
      <c r="L55" s="133"/>
      <c r="M55" s="133"/>
      <c r="N55" s="133"/>
      <c r="O55" s="133"/>
    </row>
    <row r="56" spans="1:15" x14ac:dyDescent="0.25">
      <c r="A56" s="254"/>
      <c r="B56" s="104"/>
      <c r="C56" s="104"/>
      <c r="D56" s="104"/>
      <c r="E56" s="104"/>
      <c r="F56" s="104"/>
      <c r="G56" s="104"/>
      <c r="H56" s="104"/>
      <c r="I56" s="104"/>
      <c r="J56" s="133"/>
      <c r="K56" s="133"/>
      <c r="L56" s="133"/>
      <c r="M56" s="133"/>
      <c r="N56" s="133"/>
      <c r="O56" s="133"/>
    </row>
    <row r="57" spans="1:15" x14ac:dyDescent="0.25">
      <c r="A57" s="248" t="s">
        <v>481</v>
      </c>
      <c r="B57" s="104" t="s">
        <v>482</v>
      </c>
      <c r="C57" s="104"/>
      <c r="D57" s="104" t="s">
        <v>483</v>
      </c>
      <c r="E57" s="104"/>
      <c r="F57" s="104"/>
      <c r="G57" s="104"/>
      <c r="H57" s="104"/>
      <c r="I57" s="104"/>
      <c r="J57" s="39" t="s">
        <v>484</v>
      </c>
      <c r="K57" s="39"/>
      <c r="L57" s="39"/>
      <c r="M57" s="39"/>
      <c r="N57" s="39"/>
      <c r="O57" s="39"/>
    </row>
    <row r="58" spans="1:15" x14ac:dyDescent="0.25">
      <c r="A58" s="248" t="s">
        <v>485</v>
      </c>
      <c r="B58" s="104" t="s">
        <v>486</v>
      </c>
      <c r="C58" s="104"/>
      <c r="D58" s="104" t="s">
        <v>483</v>
      </c>
      <c r="E58" s="104"/>
      <c r="F58" s="104"/>
      <c r="G58" s="104"/>
      <c r="H58" s="104"/>
      <c r="I58" s="104"/>
      <c r="J58" s="39" t="s">
        <v>487</v>
      </c>
      <c r="K58" s="39"/>
      <c r="L58" s="39"/>
      <c r="M58" s="39"/>
      <c r="N58" s="39"/>
      <c r="O58" s="39"/>
    </row>
    <row r="59" spans="1:15" x14ac:dyDescent="0.25">
      <c r="A59" s="248" t="s">
        <v>488</v>
      </c>
      <c r="B59" s="237" t="s">
        <v>489</v>
      </c>
      <c r="C59" s="237"/>
      <c r="D59" s="104" t="s">
        <v>490</v>
      </c>
      <c r="E59" s="104"/>
      <c r="F59" s="104"/>
      <c r="G59" s="104"/>
      <c r="H59" s="104"/>
      <c r="I59" s="104"/>
      <c r="J59" s="39" t="s">
        <v>491</v>
      </c>
      <c r="K59" s="39"/>
      <c r="L59" s="39"/>
      <c r="M59" s="39"/>
      <c r="N59" s="39"/>
      <c r="O59" s="39"/>
    </row>
    <row r="60" spans="1:15" x14ac:dyDescent="0.25">
      <c r="A60" s="248" t="s">
        <v>492</v>
      </c>
      <c r="B60" s="104" t="s">
        <v>410</v>
      </c>
      <c r="C60" s="104"/>
      <c r="D60" s="104" t="s">
        <v>493</v>
      </c>
      <c r="E60" s="104"/>
      <c r="F60" s="104"/>
      <c r="G60" s="104"/>
      <c r="H60" s="104"/>
      <c r="I60" s="104"/>
      <c r="J60" s="39" t="s">
        <v>494</v>
      </c>
      <c r="K60" s="39"/>
      <c r="L60" s="39"/>
      <c r="M60" s="39"/>
      <c r="N60" s="39"/>
      <c r="O60" s="39"/>
    </row>
    <row r="61" spans="1:15" x14ac:dyDescent="0.25">
      <c r="A61" s="253" t="s">
        <v>495</v>
      </c>
      <c r="B61" s="253"/>
      <c r="C61" s="253"/>
      <c r="D61" s="253"/>
      <c r="E61" s="253"/>
      <c r="F61" s="253"/>
      <c r="G61" s="253"/>
      <c r="H61" s="253"/>
      <c r="I61" s="253"/>
      <c r="J61" s="253"/>
      <c r="K61" s="253"/>
      <c r="L61" s="253"/>
      <c r="M61" s="253"/>
      <c r="N61" s="253"/>
      <c r="O61" s="253"/>
    </row>
    <row r="62" spans="1:15" x14ac:dyDescent="0.25">
      <c r="A62" s="248" t="s">
        <v>496</v>
      </c>
      <c r="B62" s="104" t="s">
        <v>497</v>
      </c>
      <c r="C62" s="104"/>
      <c r="D62" s="104" t="s">
        <v>498</v>
      </c>
      <c r="E62" s="104"/>
      <c r="F62" s="104"/>
      <c r="G62" s="104"/>
      <c r="H62" s="104"/>
      <c r="I62" s="104"/>
      <c r="J62" s="39" t="s">
        <v>499</v>
      </c>
      <c r="K62" s="39"/>
      <c r="L62" s="39"/>
      <c r="M62" s="39"/>
      <c r="N62" s="39"/>
      <c r="O62" s="39"/>
    </row>
    <row r="63" spans="1:15" ht="14.45" customHeight="1" x14ac:dyDescent="0.25">
      <c r="A63" s="254" t="s">
        <v>267</v>
      </c>
      <c r="B63" s="104" t="s">
        <v>268</v>
      </c>
      <c r="C63" s="104"/>
      <c r="D63" s="104" t="s">
        <v>500</v>
      </c>
      <c r="E63" s="104"/>
      <c r="F63" s="104"/>
      <c r="G63" s="104"/>
      <c r="H63" s="104"/>
      <c r="I63" s="104"/>
      <c r="J63" s="133" t="s">
        <v>501</v>
      </c>
      <c r="K63" s="133"/>
      <c r="L63" s="133"/>
      <c r="M63" s="133"/>
      <c r="N63" s="133"/>
      <c r="O63" s="133"/>
    </row>
    <row r="64" spans="1:15" x14ac:dyDescent="0.25">
      <c r="A64" s="254"/>
      <c r="B64" s="104"/>
      <c r="C64" s="104"/>
      <c r="D64" s="104"/>
      <c r="E64" s="104"/>
      <c r="F64" s="104"/>
      <c r="G64" s="104"/>
      <c r="H64" s="104"/>
      <c r="I64" s="104"/>
      <c r="J64" s="133"/>
      <c r="K64" s="133"/>
      <c r="L64" s="133"/>
      <c r="M64" s="133"/>
      <c r="N64" s="133"/>
      <c r="O64" s="133"/>
    </row>
    <row r="65" spans="1:15" x14ac:dyDescent="0.25">
      <c r="A65" s="254"/>
      <c r="B65" s="104"/>
      <c r="C65" s="104"/>
      <c r="D65" s="104"/>
      <c r="E65" s="104"/>
      <c r="F65" s="104"/>
      <c r="G65" s="104"/>
      <c r="H65" s="104"/>
      <c r="I65" s="104"/>
      <c r="J65" s="133"/>
      <c r="K65" s="133"/>
      <c r="L65" s="133"/>
      <c r="M65" s="133"/>
      <c r="N65" s="133"/>
      <c r="O65" s="133"/>
    </row>
    <row r="66" spans="1:15" ht="14.45" customHeight="1" x14ac:dyDescent="0.25">
      <c r="A66" s="254" t="s">
        <v>502</v>
      </c>
      <c r="B66" s="104" t="s">
        <v>503</v>
      </c>
      <c r="C66" s="104"/>
      <c r="D66" s="131" t="s">
        <v>504</v>
      </c>
      <c r="E66" s="131"/>
      <c r="F66" s="131"/>
      <c r="G66" s="131"/>
      <c r="H66" s="131"/>
      <c r="I66" s="131"/>
      <c r="J66" s="133" t="s">
        <v>501</v>
      </c>
      <c r="K66" s="133"/>
      <c r="L66" s="133"/>
      <c r="M66" s="133"/>
      <c r="N66" s="133"/>
      <c r="O66" s="133"/>
    </row>
    <row r="67" spans="1:15" x14ac:dyDescent="0.25">
      <c r="A67" s="254"/>
      <c r="B67" s="104"/>
      <c r="C67" s="104"/>
      <c r="D67" s="131"/>
      <c r="E67" s="131"/>
      <c r="F67" s="131"/>
      <c r="G67" s="131"/>
      <c r="H67" s="131"/>
      <c r="I67" s="131"/>
      <c r="J67" s="133"/>
      <c r="K67" s="133"/>
      <c r="L67" s="133"/>
      <c r="M67" s="133"/>
      <c r="N67" s="133"/>
      <c r="O67" s="133"/>
    </row>
    <row r="68" spans="1:15" x14ac:dyDescent="0.25">
      <c r="A68" s="254"/>
      <c r="B68" s="104"/>
      <c r="C68" s="104"/>
      <c r="D68" s="131"/>
      <c r="E68" s="131"/>
      <c r="F68" s="131"/>
      <c r="G68" s="131"/>
      <c r="H68" s="131"/>
      <c r="I68" s="131"/>
      <c r="J68" s="133"/>
      <c r="K68" s="133"/>
      <c r="L68" s="133"/>
      <c r="M68" s="133"/>
      <c r="N68" s="133"/>
      <c r="O68" s="133"/>
    </row>
    <row r="69" spans="1:15" ht="14.45" customHeight="1" x14ac:dyDescent="0.25">
      <c r="A69" s="254" t="s">
        <v>505</v>
      </c>
      <c r="B69" s="104" t="s">
        <v>506</v>
      </c>
      <c r="C69" s="104"/>
      <c r="D69" s="131" t="s">
        <v>507</v>
      </c>
      <c r="E69" s="131"/>
      <c r="F69" s="131"/>
      <c r="G69" s="131"/>
      <c r="H69" s="131"/>
      <c r="I69" s="131"/>
      <c r="J69" s="133" t="s">
        <v>501</v>
      </c>
      <c r="K69" s="133"/>
      <c r="L69" s="133"/>
      <c r="M69" s="133"/>
      <c r="N69" s="133"/>
      <c r="O69" s="133"/>
    </row>
    <row r="70" spans="1:15" x14ac:dyDescent="0.25">
      <c r="A70" s="254"/>
      <c r="B70" s="104"/>
      <c r="C70" s="104"/>
      <c r="D70" s="131"/>
      <c r="E70" s="131"/>
      <c r="F70" s="131"/>
      <c r="G70" s="131"/>
      <c r="H70" s="131"/>
      <c r="I70" s="131"/>
      <c r="J70" s="133"/>
      <c r="K70" s="133"/>
      <c r="L70" s="133"/>
      <c r="M70" s="133"/>
      <c r="N70" s="133"/>
      <c r="O70" s="133"/>
    </row>
    <row r="71" spans="1:15" x14ac:dyDescent="0.25">
      <c r="A71" s="254"/>
      <c r="B71" s="104"/>
      <c r="C71" s="104"/>
      <c r="D71" s="131"/>
      <c r="E71" s="131"/>
      <c r="F71" s="131"/>
      <c r="G71" s="131"/>
      <c r="H71" s="131"/>
      <c r="I71" s="131"/>
      <c r="J71" s="133"/>
      <c r="K71" s="133"/>
      <c r="L71" s="133"/>
      <c r="M71" s="133"/>
      <c r="N71" s="133"/>
      <c r="O71" s="133"/>
    </row>
    <row r="72" spans="1:15" x14ac:dyDescent="0.25">
      <c r="A72" s="248" t="s">
        <v>290</v>
      </c>
      <c r="B72" s="104" t="s">
        <v>291</v>
      </c>
      <c r="C72" s="104"/>
      <c r="D72" s="104" t="s">
        <v>508</v>
      </c>
      <c r="E72" s="104"/>
      <c r="F72" s="104"/>
      <c r="G72" s="104"/>
      <c r="H72" s="104"/>
      <c r="I72" s="104"/>
      <c r="J72" s="39" t="s">
        <v>461</v>
      </c>
      <c r="K72" s="39"/>
      <c r="L72" s="39"/>
      <c r="M72" s="39"/>
      <c r="N72" s="39"/>
      <c r="O72" s="39"/>
    </row>
    <row r="73" spans="1:15" x14ac:dyDescent="0.25">
      <c r="A73" s="248" t="s">
        <v>282</v>
      </c>
      <c r="B73" s="104" t="s">
        <v>284</v>
      </c>
      <c r="C73" s="104"/>
      <c r="D73" s="104" t="s">
        <v>509</v>
      </c>
      <c r="E73" s="104"/>
      <c r="F73" s="104"/>
      <c r="G73" s="104"/>
      <c r="H73" s="104"/>
      <c r="I73" s="104"/>
      <c r="J73" s="39" t="s">
        <v>461</v>
      </c>
      <c r="K73" s="39"/>
      <c r="L73" s="39"/>
      <c r="M73" s="39"/>
      <c r="N73" s="39"/>
      <c r="O73" s="39"/>
    </row>
    <row r="74" spans="1:15" x14ac:dyDescent="0.25">
      <c r="A74" s="248" t="s">
        <v>294</v>
      </c>
      <c r="B74" s="104" t="s">
        <v>295</v>
      </c>
      <c r="C74" s="104"/>
      <c r="D74" s="104" t="s">
        <v>510</v>
      </c>
      <c r="E74" s="104"/>
      <c r="F74" s="104"/>
      <c r="G74" s="104"/>
      <c r="H74" s="104"/>
      <c r="I74" s="104"/>
      <c r="J74" s="39" t="s">
        <v>511</v>
      </c>
      <c r="K74" s="39"/>
      <c r="L74" s="39"/>
      <c r="M74" s="39"/>
      <c r="N74" s="39"/>
      <c r="O74" s="39"/>
    </row>
    <row r="75" spans="1:15" x14ac:dyDescent="0.25">
      <c r="A75" s="248" t="s">
        <v>512</v>
      </c>
      <c r="B75" s="104" t="s">
        <v>513</v>
      </c>
      <c r="C75" s="104"/>
      <c r="D75" s="104" t="s">
        <v>514</v>
      </c>
      <c r="E75" s="104"/>
      <c r="F75" s="104"/>
      <c r="G75" s="104"/>
      <c r="H75" s="104"/>
      <c r="I75" s="104"/>
      <c r="J75" s="39" t="s">
        <v>515</v>
      </c>
      <c r="K75" s="39"/>
      <c r="L75" s="39"/>
      <c r="M75" s="39"/>
      <c r="N75" s="39"/>
      <c r="O75" s="39"/>
    </row>
    <row r="76" spans="1:15" x14ac:dyDescent="0.25">
      <c r="A76" s="248" t="s">
        <v>516</v>
      </c>
      <c r="B76" s="104" t="s">
        <v>517</v>
      </c>
      <c r="C76" s="104"/>
      <c r="D76" s="104" t="s">
        <v>514</v>
      </c>
      <c r="E76" s="104"/>
      <c r="F76" s="104"/>
      <c r="G76" s="104"/>
      <c r="H76" s="104"/>
      <c r="I76" s="104"/>
      <c r="J76" s="39" t="s">
        <v>515</v>
      </c>
      <c r="K76" s="39"/>
      <c r="L76" s="39"/>
      <c r="M76" s="39"/>
      <c r="N76" s="39"/>
      <c r="O76" s="39"/>
    </row>
    <row r="77" spans="1:15" x14ac:dyDescent="0.25">
      <c r="A77" s="248" t="s">
        <v>518</v>
      </c>
      <c r="B77" s="104" t="s">
        <v>264</v>
      </c>
      <c r="C77" s="104"/>
      <c r="D77" s="104" t="s">
        <v>514</v>
      </c>
      <c r="E77" s="104"/>
      <c r="F77" s="104"/>
      <c r="G77" s="104"/>
      <c r="H77" s="104"/>
      <c r="I77" s="104"/>
      <c r="J77" s="39" t="s">
        <v>515</v>
      </c>
      <c r="K77" s="39"/>
      <c r="L77" s="39"/>
      <c r="M77" s="39"/>
      <c r="N77" s="39"/>
      <c r="O77" s="39"/>
    </row>
    <row r="78" spans="1:15" x14ac:dyDescent="0.25">
      <c r="A78" s="248" t="s">
        <v>519</v>
      </c>
      <c r="B78" s="104" t="s">
        <v>520</v>
      </c>
      <c r="C78" s="104"/>
      <c r="D78" s="104" t="s">
        <v>521</v>
      </c>
      <c r="E78" s="104"/>
      <c r="F78" s="104"/>
      <c r="G78" s="104"/>
      <c r="H78" s="104"/>
      <c r="I78" s="104"/>
      <c r="J78" s="39" t="s">
        <v>522</v>
      </c>
      <c r="K78" s="39"/>
      <c r="L78" s="39"/>
      <c r="M78" s="39"/>
      <c r="N78" s="39"/>
      <c r="O78" s="39"/>
    </row>
    <row r="79" spans="1:15" x14ac:dyDescent="0.25">
      <c r="A79" s="248" t="s">
        <v>523</v>
      </c>
      <c r="B79" s="104" t="s">
        <v>524</v>
      </c>
      <c r="C79" s="104"/>
      <c r="D79" s="104" t="s">
        <v>525</v>
      </c>
      <c r="E79" s="104"/>
      <c r="F79" s="104"/>
      <c r="G79" s="104"/>
      <c r="H79" s="104"/>
      <c r="I79" s="104"/>
      <c r="J79" s="39" t="s">
        <v>526</v>
      </c>
      <c r="K79" s="39"/>
      <c r="L79" s="39"/>
      <c r="M79" s="39"/>
      <c r="N79" s="39"/>
      <c r="O79" s="39"/>
    </row>
    <row r="80" spans="1:15" x14ac:dyDescent="0.25">
      <c r="A80" s="253" t="s">
        <v>527</v>
      </c>
      <c r="B80" s="253"/>
      <c r="C80" s="253"/>
      <c r="D80" s="253"/>
      <c r="E80" s="253"/>
      <c r="F80" s="253"/>
      <c r="G80" s="253"/>
      <c r="H80" s="253"/>
      <c r="I80" s="253"/>
      <c r="J80" s="253"/>
      <c r="K80" s="253"/>
      <c r="L80" s="253"/>
      <c r="M80" s="253"/>
      <c r="N80" s="253"/>
      <c r="O80" s="253"/>
    </row>
    <row r="81" spans="1:15" x14ac:dyDescent="0.25">
      <c r="A81" s="254" t="s">
        <v>528</v>
      </c>
      <c r="B81" s="104" t="s">
        <v>529</v>
      </c>
      <c r="C81" s="104"/>
      <c r="D81" s="104" t="s">
        <v>530</v>
      </c>
      <c r="E81" s="104"/>
      <c r="F81" s="104"/>
      <c r="G81" s="104"/>
      <c r="H81" s="104"/>
      <c r="I81" s="104"/>
      <c r="J81" s="133" t="s">
        <v>531</v>
      </c>
      <c r="K81" s="133"/>
      <c r="L81" s="133"/>
      <c r="M81" s="133"/>
      <c r="N81" s="133"/>
      <c r="O81" s="133"/>
    </row>
    <row r="82" spans="1:15" x14ac:dyDescent="0.25">
      <c r="A82" s="254"/>
      <c r="B82" s="104"/>
      <c r="C82" s="104"/>
      <c r="D82" s="104"/>
      <c r="E82" s="104"/>
      <c r="F82" s="104"/>
      <c r="G82" s="104"/>
      <c r="H82" s="104"/>
      <c r="I82" s="104"/>
      <c r="J82" s="133"/>
      <c r="K82" s="133"/>
      <c r="L82" s="133"/>
      <c r="M82" s="133"/>
      <c r="N82" s="133"/>
      <c r="O82" s="133"/>
    </row>
    <row r="83" spans="1:15" x14ac:dyDescent="0.25">
      <c r="A83" s="254" t="s">
        <v>532</v>
      </c>
      <c r="B83" s="104" t="s">
        <v>533</v>
      </c>
      <c r="C83" s="104"/>
      <c r="D83" s="104" t="s">
        <v>534</v>
      </c>
      <c r="E83" s="104"/>
      <c r="F83" s="104"/>
      <c r="G83" s="104"/>
      <c r="H83" s="104"/>
      <c r="I83" s="104"/>
      <c r="J83" s="133" t="s">
        <v>501</v>
      </c>
      <c r="K83" s="133"/>
      <c r="L83" s="133"/>
      <c r="M83" s="133"/>
      <c r="N83" s="133"/>
      <c r="O83" s="133"/>
    </row>
    <row r="84" spans="1:15" x14ac:dyDescent="0.25">
      <c r="A84" s="254"/>
      <c r="B84" s="104"/>
      <c r="C84" s="104"/>
      <c r="D84" s="104"/>
      <c r="E84" s="104"/>
      <c r="F84" s="104"/>
      <c r="G84" s="104"/>
      <c r="H84" s="104"/>
      <c r="I84" s="104"/>
      <c r="J84" s="133"/>
      <c r="K84" s="133"/>
      <c r="L84" s="133"/>
      <c r="M84" s="133"/>
      <c r="N84" s="133"/>
      <c r="O84" s="133"/>
    </row>
    <row r="85" spans="1:15" x14ac:dyDescent="0.25">
      <c r="A85" s="254"/>
      <c r="B85" s="104"/>
      <c r="C85" s="104"/>
      <c r="D85" s="104"/>
      <c r="E85" s="104"/>
      <c r="F85" s="104"/>
      <c r="G85" s="104"/>
      <c r="H85" s="104"/>
      <c r="I85" s="104"/>
      <c r="J85" s="133"/>
      <c r="K85" s="133"/>
      <c r="L85" s="133"/>
      <c r="M85" s="133"/>
      <c r="N85" s="133"/>
      <c r="O85" s="133"/>
    </row>
    <row r="86" spans="1:15" x14ac:dyDescent="0.25">
      <c r="A86" s="248" t="s">
        <v>535</v>
      </c>
      <c r="B86" s="104" t="s">
        <v>536</v>
      </c>
      <c r="C86" s="104"/>
      <c r="D86" s="104" t="s">
        <v>537</v>
      </c>
      <c r="E86" s="104"/>
      <c r="F86" s="104"/>
      <c r="G86" s="104"/>
      <c r="H86" s="104"/>
      <c r="I86" s="104"/>
      <c r="J86" s="39" t="s">
        <v>538</v>
      </c>
      <c r="K86" s="39"/>
      <c r="L86" s="39"/>
      <c r="M86" s="39"/>
      <c r="N86" s="39"/>
      <c r="O86" s="39"/>
    </row>
    <row r="87" spans="1:15" x14ac:dyDescent="0.25">
      <c r="A87" s="254" t="s">
        <v>539</v>
      </c>
      <c r="B87" s="104" t="s">
        <v>540</v>
      </c>
      <c r="C87" s="104"/>
      <c r="D87" s="104" t="s">
        <v>541</v>
      </c>
      <c r="E87" s="104"/>
      <c r="F87" s="104"/>
      <c r="G87" s="104"/>
      <c r="H87" s="104"/>
      <c r="I87" s="104"/>
      <c r="J87" s="133" t="s">
        <v>480</v>
      </c>
      <c r="K87" s="133"/>
      <c r="L87" s="133"/>
      <c r="M87" s="133"/>
      <c r="N87" s="133"/>
      <c r="O87" s="133"/>
    </row>
    <row r="88" spans="1:15" x14ac:dyDescent="0.25">
      <c r="A88" s="254"/>
      <c r="B88" s="104"/>
      <c r="C88" s="104"/>
      <c r="D88" s="104"/>
      <c r="E88" s="104"/>
      <c r="F88" s="104"/>
      <c r="G88" s="104"/>
      <c r="H88" s="104"/>
      <c r="I88" s="104"/>
      <c r="J88" s="133"/>
      <c r="K88" s="133"/>
      <c r="L88" s="133"/>
      <c r="M88" s="133"/>
      <c r="N88" s="133"/>
      <c r="O88" s="133"/>
    </row>
    <row r="89" spans="1:15" x14ac:dyDescent="0.25">
      <c r="A89" s="254" t="s">
        <v>542</v>
      </c>
      <c r="B89" s="104">
        <v>15</v>
      </c>
      <c r="C89" s="104"/>
      <c r="D89" s="104" t="s">
        <v>543</v>
      </c>
      <c r="E89" s="104"/>
      <c r="F89" s="104"/>
      <c r="G89" s="104"/>
      <c r="H89" s="104"/>
      <c r="I89" s="104"/>
      <c r="J89" s="133" t="s">
        <v>501</v>
      </c>
      <c r="K89" s="133"/>
      <c r="L89" s="133"/>
      <c r="M89" s="133"/>
      <c r="N89" s="133"/>
      <c r="O89" s="133"/>
    </row>
    <row r="90" spans="1:15" x14ac:dyDescent="0.25">
      <c r="A90" s="254"/>
      <c r="B90" s="104"/>
      <c r="C90" s="104"/>
      <c r="D90" s="104"/>
      <c r="E90" s="104"/>
      <c r="F90" s="104"/>
      <c r="G90" s="104"/>
      <c r="H90" s="104"/>
      <c r="I90" s="104"/>
      <c r="J90" s="133"/>
      <c r="K90" s="133"/>
      <c r="L90" s="133"/>
      <c r="M90" s="133"/>
      <c r="N90" s="133"/>
      <c r="O90" s="133"/>
    </row>
    <row r="91" spans="1:15" x14ac:dyDescent="0.25">
      <c r="A91" s="254"/>
      <c r="B91" s="104"/>
      <c r="C91" s="104"/>
      <c r="D91" s="104"/>
      <c r="E91" s="104"/>
      <c r="F91" s="104"/>
      <c r="G91" s="104"/>
      <c r="H91" s="104"/>
      <c r="I91" s="104"/>
      <c r="J91" s="133"/>
      <c r="K91" s="133"/>
      <c r="L91" s="133"/>
      <c r="M91" s="133"/>
      <c r="N91" s="133"/>
      <c r="O91" s="133"/>
    </row>
    <row r="92" spans="1:15" x14ac:dyDescent="0.25">
      <c r="A92" s="248" t="s">
        <v>544</v>
      </c>
      <c r="B92" s="104" t="s">
        <v>545</v>
      </c>
      <c r="C92" s="104"/>
      <c r="D92" s="104" t="s">
        <v>546</v>
      </c>
      <c r="E92" s="104"/>
      <c r="F92" s="104"/>
      <c r="G92" s="104"/>
      <c r="H92" s="104"/>
      <c r="I92" s="104"/>
      <c r="J92" s="39" t="s">
        <v>547</v>
      </c>
      <c r="K92" s="39"/>
      <c r="L92" s="39"/>
      <c r="M92" s="39"/>
      <c r="N92" s="39"/>
      <c r="O92" s="39"/>
    </row>
    <row r="93" spans="1:15" x14ac:dyDescent="0.25">
      <c r="A93" s="248" t="s">
        <v>548</v>
      </c>
      <c r="B93" s="104" t="s">
        <v>549</v>
      </c>
      <c r="C93" s="104"/>
      <c r="D93" s="104" t="s">
        <v>550</v>
      </c>
      <c r="E93" s="104"/>
      <c r="F93" s="104"/>
      <c r="G93" s="104"/>
      <c r="H93" s="104"/>
      <c r="I93" s="104"/>
      <c r="J93" s="39" t="s">
        <v>461</v>
      </c>
      <c r="K93" s="39"/>
      <c r="L93" s="39"/>
      <c r="M93" s="39"/>
      <c r="N93" s="39"/>
      <c r="O93" s="39"/>
    </row>
    <row r="94" spans="1:15" x14ac:dyDescent="0.25">
      <c r="A94" s="254" t="s">
        <v>551</v>
      </c>
      <c r="B94" s="104" t="s">
        <v>552</v>
      </c>
      <c r="C94" s="104"/>
      <c r="D94" s="104" t="s">
        <v>534</v>
      </c>
      <c r="E94" s="104"/>
      <c r="F94" s="104"/>
      <c r="G94" s="104"/>
      <c r="H94" s="104"/>
      <c r="I94" s="104"/>
      <c r="J94" s="133" t="s">
        <v>501</v>
      </c>
      <c r="K94" s="133"/>
      <c r="L94" s="133"/>
      <c r="M94" s="133"/>
      <c r="N94" s="133"/>
      <c r="O94" s="133"/>
    </row>
    <row r="95" spans="1:15" x14ac:dyDescent="0.25">
      <c r="A95" s="254"/>
      <c r="B95" s="104"/>
      <c r="C95" s="104"/>
      <c r="D95" s="104"/>
      <c r="E95" s="104"/>
      <c r="F95" s="104"/>
      <c r="G95" s="104"/>
      <c r="H95" s="104"/>
      <c r="I95" s="104"/>
      <c r="J95" s="133"/>
      <c r="K95" s="133"/>
      <c r="L95" s="133"/>
      <c r="M95" s="133"/>
      <c r="N95" s="133"/>
      <c r="O95" s="133"/>
    </row>
    <row r="96" spans="1:15" x14ac:dyDescent="0.25">
      <c r="A96" s="254"/>
      <c r="B96" s="104"/>
      <c r="C96" s="104"/>
      <c r="D96" s="104"/>
      <c r="E96" s="104"/>
      <c r="F96" s="104"/>
      <c r="G96" s="104"/>
      <c r="H96" s="104"/>
      <c r="I96" s="104"/>
      <c r="J96" s="133"/>
      <c r="K96" s="133"/>
      <c r="L96" s="133"/>
      <c r="M96" s="133"/>
      <c r="N96" s="133"/>
      <c r="O96" s="133"/>
    </row>
    <row r="97" spans="1:15" x14ac:dyDescent="0.25">
      <c r="A97" s="254" t="s">
        <v>553</v>
      </c>
      <c r="B97" s="104" t="s">
        <v>553</v>
      </c>
      <c r="C97" s="104"/>
      <c r="D97" s="104" t="s">
        <v>554</v>
      </c>
      <c r="E97" s="104"/>
      <c r="F97" s="104"/>
      <c r="G97" s="104"/>
      <c r="H97" s="104"/>
      <c r="I97" s="104"/>
      <c r="J97" s="133" t="s">
        <v>555</v>
      </c>
      <c r="K97" s="133"/>
      <c r="L97" s="133"/>
      <c r="M97" s="133"/>
      <c r="N97" s="133"/>
      <c r="O97" s="133"/>
    </row>
    <row r="98" spans="1:15" x14ac:dyDescent="0.25">
      <c r="A98" s="254"/>
      <c r="B98" s="104"/>
      <c r="C98" s="104"/>
      <c r="D98" s="104"/>
      <c r="E98" s="104"/>
      <c r="F98" s="104"/>
      <c r="G98" s="104"/>
      <c r="H98" s="104"/>
      <c r="I98" s="104"/>
      <c r="J98" s="133"/>
      <c r="K98" s="133"/>
      <c r="L98" s="133"/>
      <c r="M98" s="133"/>
      <c r="N98" s="133"/>
      <c r="O98" s="133"/>
    </row>
    <row r="99" spans="1:15" x14ac:dyDescent="0.25">
      <c r="A99" s="248" t="s">
        <v>556</v>
      </c>
      <c r="B99" s="104" t="s">
        <v>557</v>
      </c>
      <c r="C99" s="104"/>
      <c r="D99" s="104" t="s">
        <v>558</v>
      </c>
      <c r="E99" s="104"/>
      <c r="F99" s="104"/>
      <c r="G99" s="104"/>
      <c r="H99" s="104"/>
      <c r="I99" s="104"/>
      <c r="J99" s="39" t="s">
        <v>515</v>
      </c>
      <c r="K99" s="39"/>
      <c r="L99" s="39"/>
      <c r="M99" s="39"/>
      <c r="N99" s="39"/>
      <c r="O99" s="39"/>
    </row>
    <row r="100" spans="1:15" x14ac:dyDescent="0.25">
      <c r="A100" s="255" t="s">
        <v>559</v>
      </c>
      <c r="B100" s="255"/>
      <c r="C100" s="255"/>
      <c r="D100" s="255"/>
      <c r="E100" s="255"/>
      <c r="F100" s="255"/>
      <c r="G100" s="255"/>
      <c r="H100" s="255"/>
      <c r="I100" s="255"/>
      <c r="J100" s="255"/>
      <c r="K100" s="255"/>
      <c r="L100" s="255"/>
      <c r="M100" s="255"/>
      <c r="N100" s="255"/>
      <c r="O100" s="255"/>
    </row>
    <row r="101" spans="1:15" x14ac:dyDescent="0.25">
      <c r="A101" s="256"/>
      <c r="B101" s="256"/>
      <c r="C101" s="256"/>
      <c r="D101" s="256"/>
      <c r="E101" s="256"/>
      <c r="F101" s="256"/>
      <c r="G101" s="256"/>
      <c r="H101" s="256"/>
      <c r="I101" s="256"/>
      <c r="J101" s="256"/>
      <c r="K101" s="256"/>
      <c r="L101" s="256"/>
      <c r="M101" s="256"/>
      <c r="N101" s="256"/>
      <c r="O101" s="256"/>
    </row>
  </sheetData>
  <sheetProtection algorithmName="SHA-512" hashValue="+R4ZPR7aOhxkuH5XpTQAKKwVVMnXMnvvL+qyrRv3xcAWRha3C1Y2LVhDBXpwzlpzCf2nYGe91tlsjjVvKf1J/Q==" saltValue="aTFtyR9W5H7Rh1I6SsMhOA==" spinCount="100000" sheet="1" objects="1" scenarios="1"/>
  <mergeCells count="141">
    <mergeCell ref="A1:O2"/>
    <mergeCell ref="A4:O5"/>
    <mergeCell ref="B7:O8"/>
    <mergeCell ref="B10:O11"/>
    <mergeCell ref="A38:O39"/>
    <mergeCell ref="B41:C41"/>
    <mergeCell ref="D41:I41"/>
    <mergeCell ref="J41:O41"/>
    <mergeCell ref="B13:O14"/>
    <mergeCell ref="B16:O17"/>
    <mergeCell ref="B47:C47"/>
    <mergeCell ref="D47:I47"/>
    <mergeCell ref="J47:O47"/>
    <mergeCell ref="B48:C48"/>
    <mergeCell ref="D48:I48"/>
    <mergeCell ref="J48:O48"/>
    <mergeCell ref="B46:C46"/>
    <mergeCell ref="D46:I46"/>
    <mergeCell ref="J46:O46"/>
    <mergeCell ref="A42:A43"/>
    <mergeCell ref="J44:O45"/>
    <mergeCell ref="D44:I45"/>
    <mergeCell ref="B44:C45"/>
    <mergeCell ref="A44:A45"/>
    <mergeCell ref="B19:O20"/>
    <mergeCell ref="B22:O23"/>
    <mergeCell ref="B25:O26"/>
    <mergeCell ref="B28:O29"/>
    <mergeCell ref="B31:O32"/>
    <mergeCell ref="B34:O35"/>
    <mergeCell ref="J42:O43"/>
    <mergeCell ref="D42:I43"/>
    <mergeCell ref="B42:C43"/>
    <mergeCell ref="A53:O53"/>
    <mergeCell ref="B54:C54"/>
    <mergeCell ref="D54:I54"/>
    <mergeCell ref="J54:O54"/>
    <mergeCell ref="J55:O56"/>
    <mergeCell ref="D55:I56"/>
    <mergeCell ref="B55:C56"/>
    <mergeCell ref="A49:A50"/>
    <mergeCell ref="B51:C51"/>
    <mergeCell ref="D51:I51"/>
    <mergeCell ref="J51:O51"/>
    <mergeCell ref="B52:C52"/>
    <mergeCell ref="D52:I52"/>
    <mergeCell ref="J52:O52"/>
    <mergeCell ref="J49:O50"/>
    <mergeCell ref="D49:I50"/>
    <mergeCell ref="B49:C50"/>
    <mergeCell ref="B59:C59"/>
    <mergeCell ref="D59:I59"/>
    <mergeCell ref="J59:O59"/>
    <mergeCell ref="B60:C60"/>
    <mergeCell ref="D60:I60"/>
    <mergeCell ref="J60:O60"/>
    <mergeCell ref="A55:A56"/>
    <mergeCell ref="B57:C57"/>
    <mergeCell ref="D57:I57"/>
    <mergeCell ref="J57:O57"/>
    <mergeCell ref="B58:C58"/>
    <mergeCell ref="D58:I58"/>
    <mergeCell ref="J58:O58"/>
    <mergeCell ref="B63:C65"/>
    <mergeCell ref="A63:A65"/>
    <mergeCell ref="D66:I68"/>
    <mergeCell ref="A61:O61"/>
    <mergeCell ref="B62:C62"/>
    <mergeCell ref="D62:I62"/>
    <mergeCell ref="J62:O62"/>
    <mergeCell ref="J63:O65"/>
    <mergeCell ref="D63:I65"/>
    <mergeCell ref="A69:A71"/>
    <mergeCell ref="B72:C72"/>
    <mergeCell ref="D72:I72"/>
    <mergeCell ref="J72:O72"/>
    <mergeCell ref="B73:C73"/>
    <mergeCell ref="D73:I73"/>
    <mergeCell ref="J73:O73"/>
    <mergeCell ref="J66:O68"/>
    <mergeCell ref="B66:C68"/>
    <mergeCell ref="A66:A68"/>
    <mergeCell ref="J69:O71"/>
    <mergeCell ref="D69:I71"/>
    <mergeCell ref="B69:C71"/>
    <mergeCell ref="B76:C76"/>
    <mergeCell ref="D76:I76"/>
    <mergeCell ref="J76:O76"/>
    <mergeCell ref="B77:C77"/>
    <mergeCell ref="D77:I77"/>
    <mergeCell ref="J77:O77"/>
    <mergeCell ref="B74:C74"/>
    <mergeCell ref="D74:I74"/>
    <mergeCell ref="J74:O74"/>
    <mergeCell ref="B75:C75"/>
    <mergeCell ref="D75:I75"/>
    <mergeCell ref="J75:O75"/>
    <mergeCell ref="A80:O80"/>
    <mergeCell ref="J81:O82"/>
    <mergeCell ref="D81:I82"/>
    <mergeCell ref="B81:C82"/>
    <mergeCell ref="A81:A82"/>
    <mergeCell ref="B78:C78"/>
    <mergeCell ref="D78:I78"/>
    <mergeCell ref="J78:O78"/>
    <mergeCell ref="B79:C79"/>
    <mergeCell ref="D79:I79"/>
    <mergeCell ref="J79:O79"/>
    <mergeCell ref="A83:A85"/>
    <mergeCell ref="B86:C86"/>
    <mergeCell ref="D86:I86"/>
    <mergeCell ref="J86:O86"/>
    <mergeCell ref="J87:O88"/>
    <mergeCell ref="D87:I88"/>
    <mergeCell ref="B87:C88"/>
    <mergeCell ref="J83:O85"/>
    <mergeCell ref="D83:I85"/>
    <mergeCell ref="B83:C85"/>
    <mergeCell ref="B92:C92"/>
    <mergeCell ref="D92:I92"/>
    <mergeCell ref="J92:O92"/>
    <mergeCell ref="B93:C93"/>
    <mergeCell ref="D93:I93"/>
    <mergeCell ref="J93:O93"/>
    <mergeCell ref="A87:A88"/>
    <mergeCell ref="J89:O91"/>
    <mergeCell ref="D89:I91"/>
    <mergeCell ref="B89:C91"/>
    <mergeCell ref="A89:A91"/>
    <mergeCell ref="B99:C99"/>
    <mergeCell ref="D99:I99"/>
    <mergeCell ref="J99:O99"/>
    <mergeCell ref="A100:O101"/>
    <mergeCell ref="A94:A96"/>
    <mergeCell ref="J97:O98"/>
    <mergeCell ref="D97:I98"/>
    <mergeCell ref="B97:C98"/>
    <mergeCell ref="A97:A98"/>
    <mergeCell ref="J94:O96"/>
    <mergeCell ref="D94:I96"/>
    <mergeCell ref="B94:C96"/>
  </mergeCells>
  <hyperlinks>
    <hyperlink ref="A1:O2" location="Main!A1" display="გრძელი QT სინდრომი (Long QT syndrome - LQS)" xr:uid="{9A767D6D-78FC-4B70-8A36-3AD3793502A4}"/>
    <hyperlink ref="A4:O5" location="Main!A1" display="გრძელი QT სინდრომი (Long QT syndrome - LQS)" xr:uid="{8F9DB5CC-D7C7-48C4-BE2D-9CBC986934B2}"/>
    <hyperlink ref="A38:O39" location="Main!A1" display="გრძელი QT სინდრომი (Long QT syndrome - LQS)" xr:uid="{F75D0F7B-C789-4972-927D-223D0814B932}"/>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C9EAB-761F-49CF-8C9C-8168A266383D}">
  <dimension ref="A1:O61"/>
  <sheetViews>
    <sheetView workbookViewId="0">
      <selection activeCell="Q28" sqref="Q28"/>
    </sheetView>
  </sheetViews>
  <sheetFormatPr defaultColWidth="8.75" defaultRowHeight="15" x14ac:dyDescent="0.25"/>
  <cols>
    <col min="1" max="14" width="8.75" style="2"/>
    <col min="15" max="15" width="8.75" style="65"/>
    <col min="16" max="16384" width="8.75" style="2"/>
  </cols>
  <sheetData>
    <row r="1" spans="1:15" x14ac:dyDescent="0.25">
      <c r="A1" s="15" t="s">
        <v>560</v>
      </c>
      <c r="B1" s="15"/>
      <c r="C1" s="15"/>
      <c r="D1" s="15"/>
      <c r="E1" s="15"/>
      <c r="F1" s="15"/>
      <c r="G1" s="15"/>
      <c r="H1" s="15"/>
      <c r="I1" s="15"/>
      <c r="J1" s="15"/>
      <c r="K1" s="15"/>
      <c r="L1" s="15"/>
      <c r="M1" s="15"/>
      <c r="N1" s="15"/>
      <c r="O1" s="15"/>
    </row>
    <row r="2" spans="1:15" x14ac:dyDescent="0.25">
      <c r="A2" s="15"/>
      <c r="B2" s="15"/>
      <c r="C2" s="15"/>
      <c r="D2" s="15"/>
      <c r="E2" s="15"/>
      <c r="F2" s="15"/>
      <c r="G2" s="15"/>
      <c r="H2" s="15"/>
      <c r="I2" s="15"/>
      <c r="J2" s="15"/>
      <c r="K2" s="15"/>
      <c r="L2" s="15"/>
      <c r="M2" s="15"/>
      <c r="N2" s="15"/>
      <c r="O2" s="15"/>
    </row>
    <row r="4" spans="1:15" x14ac:dyDescent="0.25">
      <c r="A4" s="88" t="s">
        <v>561</v>
      </c>
      <c r="B4" s="88"/>
      <c r="C4" s="88"/>
      <c r="D4" s="88"/>
      <c r="E4" s="88"/>
      <c r="F4" s="88"/>
      <c r="G4" s="88"/>
      <c r="H4" s="88"/>
      <c r="I4" s="88"/>
      <c r="J4" s="88"/>
      <c r="K4" s="88"/>
      <c r="L4" s="88"/>
      <c r="M4" s="88"/>
      <c r="N4" s="88"/>
      <c r="O4" s="88"/>
    </row>
    <row r="5" spans="1:15" x14ac:dyDescent="0.25">
      <c r="A5" s="88"/>
      <c r="B5" s="88"/>
      <c r="C5" s="88"/>
      <c r="D5" s="88"/>
      <c r="E5" s="88"/>
      <c r="F5" s="88"/>
      <c r="G5" s="88"/>
      <c r="H5" s="88"/>
      <c r="I5" s="88"/>
      <c r="J5" s="88"/>
      <c r="K5" s="88"/>
      <c r="L5" s="88"/>
      <c r="M5" s="88"/>
      <c r="N5" s="88"/>
      <c r="O5" s="88"/>
    </row>
    <row r="7" spans="1:15" ht="14.45" customHeight="1" x14ac:dyDescent="0.25">
      <c r="B7" s="90" t="s">
        <v>563</v>
      </c>
      <c r="C7" s="90"/>
      <c r="D7" s="90"/>
      <c r="E7" s="90"/>
      <c r="F7" s="90"/>
      <c r="G7" s="90"/>
      <c r="H7" s="90"/>
      <c r="I7" s="90"/>
      <c r="J7" s="90"/>
      <c r="K7" s="90"/>
      <c r="L7" s="90"/>
      <c r="M7" s="90"/>
      <c r="N7" s="90"/>
      <c r="O7" s="90"/>
    </row>
    <row r="8" spans="1:15" x14ac:dyDescent="0.25">
      <c r="B8" s="90"/>
      <c r="C8" s="90"/>
      <c r="D8" s="90"/>
      <c r="E8" s="90"/>
      <c r="F8" s="90"/>
      <c r="G8" s="90"/>
      <c r="H8" s="90"/>
      <c r="I8" s="90"/>
      <c r="J8" s="90"/>
      <c r="K8" s="90"/>
      <c r="L8" s="90"/>
      <c r="M8" s="90"/>
      <c r="N8" s="90"/>
      <c r="O8" s="90"/>
    </row>
    <row r="10" spans="1:15" x14ac:dyDescent="0.25">
      <c r="B10" s="90" t="s">
        <v>564</v>
      </c>
      <c r="C10" s="90"/>
      <c r="D10" s="90"/>
      <c r="E10" s="90"/>
      <c r="F10" s="90"/>
      <c r="G10" s="90"/>
      <c r="H10" s="90"/>
      <c r="I10" s="90"/>
      <c r="J10" s="90"/>
      <c r="K10" s="90"/>
      <c r="L10" s="90"/>
      <c r="M10" s="90"/>
      <c r="N10" s="90"/>
      <c r="O10" s="90"/>
    </row>
    <row r="11" spans="1:15" x14ac:dyDescent="0.25">
      <c r="B11" s="90"/>
      <c r="C11" s="90"/>
      <c r="D11" s="90"/>
      <c r="E11" s="90"/>
      <c r="F11" s="90"/>
      <c r="G11" s="90"/>
      <c r="H11" s="90"/>
      <c r="I11" s="90"/>
      <c r="J11" s="90"/>
      <c r="K11" s="90"/>
      <c r="L11" s="90"/>
      <c r="M11" s="90"/>
      <c r="N11" s="90"/>
      <c r="O11" s="90"/>
    </row>
    <row r="12" spans="1:15" x14ac:dyDescent="0.25">
      <c r="B12" s="215"/>
      <c r="C12" s="215"/>
      <c r="D12" s="215"/>
      <c r="E12" s="215"/>
      <c r="F12" s="215"/>
      <c r="G12" s="215"/>
      <c r="H12" s="215"/>
      <c r="I12" s="215"/>
      <c r="J12" s="215"/>
      <c r="K12" s="215"/>
      <c r="L12" s="215"/>
      <c r="M12" s="215"/>
      <c r="N12" s="215"/>
      <c r="O12" s="215"/>
    </row>
    <row r="13" spans="1:15" ht="14.45" customHeight="1" x14ac:dyDescent="0.25">
      <c r="B13" s="90" t="s">
        <v>565</v>
      </c>
      <c r="C13" s="90"/>
      <c r="D13" s="90"/>
      <c r="E13" s="90"/>
      <c r="F13" s="90"/>
      <c r="G13" s="90"/>
      <c r="H13" s="90"/>
      <c r="I13" s="90"/>
      <c r="J13" s="90"/>
      <c r="K13" s="90"/>
      <c r="L13" s="90"/>
      <c r="M13" s="90"/>
      <c r="N13" s="90"/>
      <c r="O13" s="90"/>
    </row>
    <row r="14" spans="1:15" x14ac:dyDescent="0.25">
      <c r="B14" s="90"/>
      <c r="C14" s="90"/>
      <c r="D14" s="90"/>
      <c r="E14" s="90"/>
      <c r="F14" s="90"/>
      <c r="G14" s="90"/>
      <c r="H14" s="90"/>
      <c r="I14" s="90"/>
      <c r="J14" s="90"/>
      <c r="K14" s="90"/>
      <c r="L14" s="90"/>
      <c r="M14" s="90"/>
      <c r="N14" s="90"/>
      <c r="O14" s="90"/>
    </row>
    <row r="15" spans="1:15" x14ac:dyDescent="0.25">
      <c r="B15" s="90"/>
      <c r="C15" s="90"/>
      <c r="D15" s="90"/>
      <c r="E15" s="90"/>
      <c r="F15" s="90"/>
      <c r="G15" s="90"/>
      <c r="H15" s="90"/>
      <c r="I15" s="90"/>
      <c r="J15" s="90"/>
      <c r="K15" s="90"/>
      <c r="L15" s="90"/>
      <c r="M15" s="90"/>
      <c r="N15" s="90"/>
      <c r="O15" s="90"/>
    </row>
    <row r="16" spans="1:15" x14ac:dyDescent="0.25">
      <c r="B16" s="215"/>
      <c r="C16" s="215"/>
      <c r="D16" s="215"/>
      <c r="E16" s="215"/>
      <c r="F16" s="215"/>
      <c r="G16" s="215"/>
      <c r="H16" s="215"/>
      <c r="I16" s="215"/>
      <c r="J16" s="215"/>
      <c r="K16" s="215"/>
      <c r="L16" s="215"/>
      <c r="M16" s="215"/>
      <c r="N16" s="215"/>
      <c r="O16" s="215"/>
    </row>
    <row r="17" spans="2:15" ht="14.45" customHeight="1" x14ac:dyDescent="0.25">
      <c r="B17" s="90" t="s">
        <v>566</v>
      </c>
      <c r="C17" s="90"/>
      <c r="D17" s="90"/>
      <c r="E17" s="90"/>
      <c r="F17" s="90"/>
      <c r="G17" s="90"/>
      <c r="H17" s="90"/>
      <c r="I17" s="90"/>
      <c r="J17" s="90"/>
      <c r="K17" s="90"/>
      <c r="L17" s="90"/>
      <c r="M17" s="90"/>
      <c r="N17" s="90"/>
      <c r="O17" s="90"/>
    </row>
    <row r="18" spans="2:15" x14ac:dyDescent="0.25">
      <c r="B18" s="90"/>
      <c r="C18" s="90"/>
      <c r="D18" s="90"/>
      <c r="E18" s="90"/>
      <c r="F18" s="90"/>
      <c r="G18" s="90"/>
      <c r="H18" s="90"/>
      <c r="I18" s="90"/>
      <c r="J18" s="90"/>
      <c r="K18" s="90"/>
      <c r="L18" s="90"/>
      <c r="M18" s="90"/>
      <c r="N18" s="90"/>
      <c r="O18" s="90"/>
    </row>
    <row r="19" spans="2:15" x14ac:dyDescent="0.25">
      <c r="B19" s="90"/>
      <c r="C19" s="90"/>
      <c r="D19" s="90"/>
      <c r="E19" s="90"/>
      <c r="F19" s="90"/>
      <c r="G19" s="90"/>
      <c r="H19" s="90"/>
      <c r="I19" s="90"/>
      <c r="J19" s="90"/>
      <c r="K19" s="90"/>
      <c r="L19" s="90"/>
      <c r="M19" s="90"/>
      <c r="N19" s="90"/>
      <c r="O19" s="90"/>
    </row>
    <row r="20" spans="2:15" x14ac:dyDescent="0.25">
      <c r="B20" s="215"/>
      <c r="C20" s="215"/>
      <c r="D20" s="215"/>
      <c r="E20" s="215"/>
      <c r="F20" s="215"/>
      <c r="G20" s="215"/>
      <c r="H20" s="215"/>
      <c r="I20" s="215"/>
      <c r="J20" s="215"/>
      <c r="K20" s="215"/>
      <c r="L20" s="215"/>
      <c r="M20" s="215"/>
      <c r="N20" s="215"/>
      <c r="O20" s="215"/>
    </row>
    <row r="21" spans="2:15" x14ac:dyDescent="0.25">
      <c r="B21" s="90" t="s">
        <v>567</v>
      </c>
      <c r="C21" s="90"/>
      <c r="D21" s="90"/>
      <c r="E21" s="90"/>
      <c r="F21" s="90"/>
      <c r="G21" s="90"/>
      <c r="H21" s="90"/>
      <c r="I21" s="90"/>
      <c r="J21" s="90"/>
      <c r="K21" s="90"/>
      <c r="L21" s="90"/>
      <c r="M21" s="90"/>
      <c r="N21" s="90"/>
      <c r="O21" s="90"/>
    </row>
    <row r="22" spans="2:15" x14ac:dyDescent="0.25">
      <c r="B22" s="90"/>
      <c r="C22" s="90"/>
      <c r="D22" s="90"/>
      <c r="E22" s="90"/>
      <c r="F22" s="90"/>
      <c r="G22" s="90"/>
      <c r="H22" s="90"/>
      <c r="I22" s="90"/>
      <c r="J22" s="90"/>
      <c r="K22" s="90"/>
      <c r="L22" s="90"/>
      <c r="M22" s="90"/>
      <c r="N22" s="90"/>
      <c r="O22" s="90"/>
    </row>
    <row r="23" spans="2:15" x14ac:dyDescent="0.25">
      <c r="B23" s="215"/>
      <c r="C23" s="215"/>
      <c r="D23" s="215"/>
      <c r="E23" s="215"/>
      <c r="F23" s="215"/>
      <c r="G23" s="215"/>
      <c r="H23" s="215"/>
      <c r="I23" s="215"/>
      <c r="J23" s="215"/>
      <c r="K23" s="215"/>
      <c r="L23" s="215"/>
      <c r="M23" s="215"/>
      <c r="N23" s="215"/>
      <c r="O23" s="215"/>
    </row>
    <row r="24" spans="2:15" x14ac:dyDescent="0.25">
      <c r="B24" s="90" t="s">
        <v>568</v>
      </c>
      <c r="C24" s="90"/>
      <c r="D24" s="90"/>
      <c r="E24" s="90"/>
      <c r="F24" s="90"/>
      <c r="G24" s="90"/>
      <c r="H24" s="90"/>
      <c r="I24" s="90"/>
      <c r="J24" s="90"/>
      <c r="K24" s="90"/>
      <c r="L24" s="90"/>
      <c r="M24" s="90"/>
      <c r="N24" s="90"/>
      <c r="O24" s="90"/>
    </row>
    <row r="25" spans="2:15" x14ac:dyDescent="0.25">
      <c r="B25" s="90"/>
      <c r="C25" s="90"/>
      <c r="D25" s="90"/>
      <c r="E25" s="90"/>
      <c r="F25" s="90"/>
      <c r="G25" s="90"/>
      <c r="H25" s="90"/>
      <c r="I25" s="90"/>
      <c r="J25" s="90"/>
      <c r="K25" s="90"/>
      <c r="L25" s="90"/>
      <c r="M25" s="90"/>
      <c r="N25" s="90"/>
      <c r="O25" s="90"/>
    </row>
    <row r="26" spans="2:15" x14ac:dyDescent="0.25">
      <c r="B26" s="215"/>
      <c r="C26" s="215"/>
      <c r="D26" s="215"/>
      <c r="E26" s="215"/>
      <c r="F26" s="215"/>
      <c r="G26" s="215"/>
      <c r="H26" s="215"/>
      <c r="I26" s="215"/>
      <c r="J26" s="215"/>
      <c r="K26" s="215"/>
      <c r="L26" s="215"/>
      <c r="M26" s="215"/>
      <c r="N26" s="215"/>
      <c r="O26" s="215"/>
    </row>
    <row r="27" spans="2:15" x14ac:dyDescent="0.25">
      <c r="B27" s="90" t="s">
        <v>651</v>
      </c>
      <c r="C27" s="90"/>
      <c r="D27" s="90"/>
      <c r="E27" s="90"/>
      <c r="F27" s="90"/>
      <c r="G27" s="90"/>
      <c r="H27" s="90"/>
      <c r="I27" s="90"/>
      <c r="J27" s="90"/>
      <c r="K27" s="90"/>
      <c r="L27" s="90"/>
      <c r="M27" s="90"/>
      <c r="N27" s="90"/>
      <c r="O27" s="90"/>
    </row>
    <row r="28" spans="2:15" x14ac:dyDescent="0.25">
      <c r="B28" s="90"/>
      <c r="C28" s="90"/>
      <c r="D28" s="90"/>
      <c r="E28" s="90"/>
      <c r="F28" s="90"/>
      <c r="G28" s="90"/>
      <c r="H28" s="90"/>
      <c r="I28" s="90"/>
      <c r="J28" s="90"/>
      <c r="K28" s="90"/>
      <c r="L28" s="90"/>
      <c r="M28" s="90"/>
      <c r="N28" s="90"/>
      <c r="O28" s="90"/>
    </row>
    <row r="29" spans="2:15" x14ac:dyDescent="0.25">
      <c r="B29" s="215"/>
      <c r="C29" s="215"/>
      <c r="D29" s="215"/>
      <c r="E29" s="215"/>
      <c r="F29" s="215"/>
      <c r="G29" s="215"/>
      <c r="H29" s="215"/>
      <c r="I29" s="215"/>
      <c r="J29" s="215"/>
      <c r="K29" s="215"/>
      <c r="L29" s="215"/>
      <c r="M29" s="215"/>
      <c r="N29" s="215"/>
      <c r="O29" s="215"/>
    </row>
    <row r="30" spans="2:15" x14ac:dyDescent="0.25">
      <c r="B30" s="90" t="s">
        <v>569</v>
      </c>
      <c r="C30" s="90"/>
      <c r="D30" s="90"/>
      <c r="E30" s="90"/>
      <c r="F30" s="90"/>
      <c r="G30" s="90"/>
      <c r="H30" s="90"/>
      <c r="I30" s="90"/>
      <c r="J30" s="90"/>
      <c r="K30" s="90"/>
      <c r="L30" s="90"/>
      <c r="M30" s="90"/>
      <c r="N30" s="90"/>
      <c r="O30" s="90"/>
    </row>
    <row r="31" spans="2:15" x14ac:dyDescent="0.25">
      <c r="B31" s="215"/>
      <c r="C31" s="215"/>
      <c r="D31" s="215"/>
      <c r="E31" s="215"/>
      <c r="F31" s="215"/>
      <c r="G31" s="215"/>
      <c r="H31" s="215"/>
      <c r="I31" s="215"/>
      <c r="J31" s="215"/>
      <c r="K31" s="215"/>
      <c r="L31" s="215"/>
      <c r="M31" s="215"/>
      <c r="N31" s="215"/>
      <c r="O31" s="215"/>
    </row>
    <row r="32" spans="2:15" x14ac:dyDescent="0.25">
      <c r="B32" s="90" t="s">
        <v>570</v>
      </c>
      <c r="C32" s="90"/>
      <c r="D32" s="90"/>
      <c r="E32" s="90"/>
      <c r="F32" s="90"/>
      <c r="G32" s="90"/>
      <c r="H32" s="90"/>
      <c r="I32" s="90"/>
      <c r="J32" s="90"/>
      <c r="K32" s="90"/>
      <c r="L32" s="90"/>
      <c r="M32" s="90"/>
      <c r="N32" s="90"/>
      <c r="O32" s="90"/>
    </row>
    <row r="33" spans="1:15" x14ac:dyDescent="0.25">
      <c r="B33" s="90"/>
      <c r="C33" s="90"/>
      <c r="D33" s="90"/>
      <c r="E33" s="90"/>
      <c r="F33" s="90"/>
      <c r="G33" s="90"/>
      <c r="H33" s="90"/>
      <c r="I33" s="90"/>
      <c r="J33" s="90"/>
      <c r="K33" s="90"/>
      <c r="L33" s="90"/>
      <c r="M33" s="90"/>
      <c r="N33" s="90"/>
      <c r="O33" s="90"/>
    </row>
    <row r="34" spans="1:15" x14ac:dyDescent="0.25">
      <c r="B34" s="215"/>
      <c r="C34" s="215"/>
      <c r="D34" s="215"/>
      <c r="E34" s="215"/>
      <c r="F34" s="215"/>
      <c r="G34" s="215"/>
      <c r="H34" s="215"/>
      <c r="I34" s="215"/>
      <c r="J34" s="215"/>
      <c r="K34" s="215"/>
      <c r="L34" s="215"/>
      <c r="M34" s="215"/>
      <c r="N34" s="215"/>
      <c r="O34" s="215"/>
    </row>
    <row r="36" spans="1:15" x14ac:dyDescent="0.25">
      <c r="A36" s="88" t="s">
        <v>562</v>
      </c>
      <c r="B36" s="88"/>
      <c r="C36" s="88"/>
      <c r="D36" s="88"/>
      <c r="E36" s="88"/>
      <c r="F36" s="88"/>
      <c r="G36" s="88"/>
      <c r="H36" s="88"/>
      <c r="I36" s="88"/>
      <c r="J36" s="88"/>
      <c r="K36" s="88"/>
      <c r="L36" s="88"/>
      <c r="M36" s="88"/>
      <c r="N36" s="88"/>
      <c r="O36" s="88"/>
    </row>
    <row r="37" spans="1:15" x14ac:dyDescent="0.25">
      <c r="A37" s="88"/>
      <c r="B37" s="88"/>
      <c r="C37" s="88"/>
      <c r="D37" s="88"/>
      <c r="E37" s="88"/>
      <c r="F37" s="88"/>
      <c r="G37" s="88"/>
      <c r="H37" s="88"/>
      <c r="I37" s="88"/>
      <c r="J37" s="88"/>
      <c r="K37" s="88"/>
      <c r="L37" s="88"/>
      <c r="M37" s="88"/>
      <c r="N37" s="88"/>
      <c r="O37" s="88"/>
    </row>
    <row r="39" spans="1:15" x14ac:dyDescent="0.25">
      <c r="A39" s="233" t="s">
        <v>31</v>
      </c>
      <c r="B39" s="234" t="s">
        <v>32</v>
      </c>
      <c r="C39" s="234"/>
      <c r="D39" s="235" t="s">
        <v>151</v>
      </c>
      <c r="E39" s="235"/>
      <c r="F39" s="235"/>
      <c r="G39" s="235"/>
      <c r="H39" s="235"/>
      <c r="I39" s="235"/>
      <c r="J39" s="235" t="s">
        <v>152</v>
      </c>
      <c r="K39" s="235"/>
      <c r="L39" s="235"/>
      <c r="M39" s="235"/>
      <c r="N39" s="235"/>
      <c r="O39" s="235"/>
    </row>
    <row r="40" spans="1:15" ht="17.100000000000001" customHeight="1" x14ac:dyDescent="0.25">
      <c r="A40" s="257" t="s">
        <v>571</v>
      </c>
      <c r="B40" s="104" t="s">
        <v>368</v>
      </c>
      <c r="C40" s="104"/>
      <c r="D40" s="131" t="s">
        <v>572</v>
      </c>
      <c r="E40" s="131"/>
      <c r="F40" s="131"/>
      <c r="G40" s="131"/>
      <c r="H40" s="131"/>
      <c r="I40" s="131"/>
      <c r="J40" s="133" t="s">
        <v>379</v>
      </c>
      <c r="K40" s="133"/>
      <c r="L40" s="133"/>
      <c r="M40" s="133"/>
      <c r="N40" s="133"/>
      <c r="O40" s="133"/>
    </row>
    <row r="41" spans="1:15" ht="17.100000000000001" customHeight="1" x14ac:dyDescent="0.25">
      <c r="A41" s="257" t="s">
        <v>263</v>
      </c>
      <c r="B41" s="104" t="s">
        <v>264</v>
      </c>
      <c r="C41" s="104"/>
      <c r="D41" s="131" t="s">
        <v>573</v>
      </c>
      <c r="E41" s="131"/>
      <c r="F41" s="131"/>
      <c r="G41" s="131"/>
      <c r="H41" s="131"/>
      <c r="I41" s="131"/>
      <c r="J41" s="133" t="s">
        <v>266</v>
      </c>
      <c r="K41" s="133"/>
      <c r="L41" s="133"/>
      <c r="M41" s="133"/>
      <c r="N41" s="133"/>
      <c r="O41" s="133"/>
    </row>
    <row r="42" spans="1:15" ht="17.100000000000001" customHeight="1" x14ac:dyDescent="0.25">
      <c r="A42" s="257" t="s">
        <v>457</v>
      </c>
      <c r="B42" s="223" t="s">
        <v>574</v>
      </c>
      <c r="C42" s="224"/>
      <c r="D42" s="225" t="s">
        <v>575</v>
      </c>
      <c r="E42" s="226"/>
      <c r="F42" s="226"/>
      <c r="G42" s="226"/>
      <c r="H42" s="226"/>
      <c r="I42" s="227"/>
      <c r="J42" s="201" t="s">
        <v>576</v>
      </c>
      <c r="K42" s="202"/>
      <c r="L42" s="202"/>
      <c r="M42" s="202"/>
      <c r="N42" s="202"/>
      <c r="O42" s="203"/>
    </row>
    <row r="43" spans="1:15" ht="17.100000000000001" customHeight="1" x14ac:dyDescent="0.25">
      <c r="A43" s="257" t="s">
        <v>463</v>
      </c>
      <c r="B43" s="223" t="s">
        <v>464</v>
      </c>
      <c r="C43" s="224"/>
      <c r="D43" s="225" t="s">
        <v>577</v>
      </c>
      <c r="E43" s="226"/>
      <c r="F43" s="226"/>
      <c r="G43" s="226"/>
      <c r="H43" s="226"/>
      <c r="I43" s="227"/>
      <c r="J43" s="201" t="s">
        <v>578</v>
      </c>
      <c r="K43" s="202"/>
      <c r="L43" s="202"/>
      <c r="M43" s="202"/>
      <c r="N43" s="202"/>
      <c r="O43" s="203"/>
    </row>
    <row r="44" spans="1:15" ht="17.100000000000001" customHeight="1" x14ac:dyDescent="0.25">
      <c r="A44" s="257" t="s">
        <v>579</v>
      </c>
      <c r="B44" s="104" t="s">
        <v>580</v>
      </c>
      <c r="C44" s="104"/>
      <c r="D44" s="131" t="s">
        <v>572</v>
      </c>
      <c r="E44" s="131"/>
      <c r="F44" s="131"/>
      <c r="G44" s="131"/>
      <c r="H44" s="131"/>
      <c r="I44" s="131"/>
      <c r="J44" s="133" t="s">
        <v>581</v>
      </c>
      <c r="K44" s="133"/>
      <c r="L44" s="133"/>
      <c r="M44" s="133"/>
      <c r="N44" s="133"/>
      <c r="O44" s="133"/>
    </row>
    <row r="45" spans="1:15" ht="17.100000000000001" customHeight="1" x14ac:dyDescent="0.25">
      <c r="A45" s="257" t="s">
        <v>478</v>
      </c>
      <c r="B45" s="223" t="s">
        <v>61</v>
      </c>
      <c r="C45" s="224"/>
      <c r="D45" s="225" t="s">
        <v>573</v>
      </c>
      <c r="E45" s="226"/>
      <c r="F45" s="226"/>
      <c r="G45" s="226"/>
      <c r="H45" s="226"/>
      <c r="I45" s="227"/>
      <c r="J45" s="201" t="s">
        <v>582</v>
      </c>
      <c r="K45" s="202"/>
      <c r="L45" s="202"/>
      <c r="M45" s="202"/>
      <c r="N45" s="202"/>
      <c r="O45" s="203"/>
    </row>
    <row r="46" spans="1:15" ht="17.100000000000001" customHeight="1" x14ac:dyDescent="0.25">
      <c r="A46" s="257" t="s">
        <v>505</v>
      </c>
      <c r="B46" s="223" t="s">
        <v>506</v>
      </c>
      <c r="C46" s="224"/>
      <c r="D46" s="225" t="s">
        <v>610</v>
      </c>
      <c r="E46" s="226"/>
      <c r="F46" s="226"/>
      <c r="G46" s="226"/>
      <c r="H46" s="226"/>
      <c r="I46" s="227"/>
      <c r="J46" s="201" t="s">
        <v>583</v>
      </c>
      <c r="K46" s="202"/>
      <c r="L46" s="202"/>
      <c r="M46" s="202"/>
      <c r="N46" s="202"/>
      <c r="O46" s="203"/>
    </row>
    <row r="47" spans="1:15" x14ac:dyDescent="0.25">
      <c r="A47" s="257" t="s">
        <v>532</v>
      </c>
      <c r="B47" s="104" t="s">
        <v>533</v>
      </c>
      <c r="C47" s="104"/>
      <c r="D47" s="131" t="s">
        <v>584</v>
      </c>
      <c r="E47" s="131"/>
      <c r="F47" s="131"/>
      <c r="G47" s="131"/>
      <c r="H47" s="131"/>
      <c r="I47" s="131"/>
      <c r="J47" s="133" t="s">
        <v>585</v>
      </c>
      <c r="K47" s="133"/>
      <c r="L47" s="133"/>
      <c r="M47" s="133"/>
      <c r="N47" s="133"/>
      <c r="O47" s="133"/>
    </row>
    <row r="48" spans="1:15" x14ac:dyDescent="0.25">
      <c r="A48" s="257" t="s">
        <v>586</v>
      </c>
      <c r="B48" s="104" t="s">
        <v>587</v>
      </c>
      <c r="C48" s="104"/>
      <c r="D48" s="131" t="s">
        <v>589</v>
      </c>
      <c r="E48" s="131"/>
      <c r="F48" s="131"/>
      <c r="G48" s="131"/>
      <c r="H48" s="131"/>
      <c r="I48" s="131"/>
      <c r="J48" s="133" t="s">
        <v>588</v>
      </c>
      <c r="K48" s="133"/>
      <c r="L48" s="133"/>
      <c r="M48" s="133"/>
      <c r="N48" s="133"/>
      <c r="O48" s="133"/>
    </row>
    <row r="49" spans="1:15" x14ac:dyDescent="0.25">
      <c r="A49" s="257" t="s">
        <v>465</v>
      </c>
      <c r="B49" s="104" t="s">
        <v>590</v>
      </c>
      <c r="C49" s="104"/>
      <c r="D49" s="131" t="s">
        <v>577</v>
      </c>
      <c r="E49" s="131"/>
      <c r="F49" s="131"/>
      <c r="G49" s="131"/>
      <c r="H49" s="131"/>
      <c r="I49" s="131"/>
      <c r="J49" s="133" t="s">
        <v>591</v>
      </c>
      <c r="K49" s="133"/>
      <c r="L49" s="133"/>
      <c r="M49" s="133"/>
      <c r="N49" s="133"/>
      <c r="O49" s="133"/>
    </row>
    <row r="50" spans="1:15" x14ac:dyDescent="0.25">
      <c r="A50" s="257" t="s">
        <v>468</v>
      </c>
      <c r="B50" s="104" t="s">
        <v>592</v>
      </c>
      <c r="C50" s="104"/>
      <c r="D50" s="131" t="s">
        <v>577</v>
      </c>
      <c r="E50" s="131"/>
      <c r="F50" s="131"/>
      <c r="G50" s="131"/>
      <c r="H50" s="131"/>
      <c r="I50" s="131"/>
      <c r="J50" s="133" t="s">
        <v>593</v>
      </c>
      <c r="K50" s="133"/>
      <c r="L50" s="133"/>
      <c r="M50" s="133"/>
      <c r="N50" s="133"/>
      <c r="O50" s="133"/>
    </row>
    <row r="51" spans="1:15" x14ac:dyDescent="0.25">
      <c r="A51" s="257" t="s">
        <v>476</v>
      </c>
      <c r="B51" s="104" t="s">
        <v>63</v>
      </c>
      <c r="C51" s="104"/>
      <c r="D51" s="131" t="s">
        <v>594</v>
      </c>
      <c r="E51" s="131"/>
      <c r="F51" s="131"/>
      <c r="G51" s="131"/>
      <c r="H51" s="131"/>
      <c r="I51" s="131"/>
      <c r="J51" s="133" t="s">
        <v>595</v>
      </c>
      <c r="K51" s="133"/>
      <c r="L51" s="133"/>
      <c r="M51" s="133"/>
      <c r="N51" s="133"/>
      <c r="O51" s="133"/>
    </row>
    <row r="52" spans="1:15" x14ac:dyDescent="0.25">
      <c r="A52" s="257" t="s">
        <v>267</v>
      </c>
      <c r="B52" s="104" t="s">
        <v>268</v>
      </c>
      <c r="C52" s="104"/>
      <c r="D52" s="131" t="s">
        <v>596</v>
      </c>
      <c r="E52" s="131"/>
      <c r="F52" s="131"/>
      <c r="G52" s="131"/>
      <c r="H52" s="131"/>
      <c r="I52" s="131"/>
      <c r="J52" s="133" t="s">
        <v>270</v>
      </c>
      <c r="K52" s="133"/>
      <c r="L52" s="133"/>
      <c r="M52" s="133"/>
      <c r="N52" s="133"/>
      <c r="O52" s="133"/>
    </row>
    <row r="53" spans="1:15" x14ac:dyDescent="0.25">
      <c r="A53" s="257" t="s">
        <v>481</v>
      </c>
      <c r="B53" s="104" t="s">
        <v>482</v>
      </c>
      <c r="C53" s="104"/>
      <c r="D53" s="131" t="s">
        <v>597</v>
      </c>
      <c r="E53" s="131"/>
      <c r="F53" s="131"/>
      <c r="G53" s="131"/>
      <c r="H53" s="131"/>
      <c r="I53" s="131"/>
      <c r="J53" s="133" t="s">
        <v>598</v>
      </c>
      <c r="K53" s="133"/>
      <c r="L53" s="133"/>
      <c r="M53" s="133"/>
      <c r="N53" s="133"/>
      <c r="O53" s="133"/>
    </row>
    <row r="54" spans="1:15" x14ac:dyDescent="0.25">
      <c r="A54" s="257" t="s">
        <v>599</v>
      </c>
      <c r="B54" s="104" t="s">
        <v>299</v>
      </c>
      <c r="C54" s="104"/>
      <c r="D54" s="131" t="s">
        <v>600</v>
      </c>
      <c r="E54" s="131"/>
      <c r="F54" s="131"/>
      <c r="G54" s="131"/>
      <c r="H54" s="131"/>
      <c r="I54" s="131"/>
      <c r="J54" s="133" t="s">
        <v>601</v>
      </c>
      <c r="K54" s="133"/>
      <c r="L54" s="133"/>
      <c r="M54" s="133"/>
      <c r="N54" s="133"/>
      <c r="O54" s="133"/>
    </row>
    <row r="55" spans="1:15" x14ac:dyDescent="0.25">
      <c r="A55" s="257" t="s">
        <v>140</v>
      </c>
      <c r="B55" s="104" t="s">
        <v>366</v>
      </c>
      <c r="C55" s="104"/>
      <c r="D55" s="131" t="s">
        <v>602</v>
      </c>
      <c r="E55" s="131"/>
      <c r="F55" s="131"/>
      <c r="G55" s="131"/>
      <c r="H55" s="131"/>
      <c r="I55" s="131"/>
      <c r="J55" s="133" t="s">
        <v>603</v>
      </c>
      <c r="K55" s="133"/>
      <c r="L55" s="133"/>
      <c r="M55" s="133"/>
      <c r="N55" s="133"/>
      <c r="O55" s="133"/>
    </row>
    <row r="56" spans="1:15" x14ac:dyDescent="0.25">
      <c r="A56" s="257" t="s">
        <v>492</v>
      </c>
      <c r="B56" s="104" t="s">
        <v>410</v>
      </c>
      <c r="C56" s="104"/>
      <c r="D56" s="131" t="s">
        <v>597</v>
      </c>
      <c r="E56" s="131"/>
      <c r="F56" s="131"/>
      <c r="G56" s="131"/>
      <c r="H56" s="131"/>
      <c r="I56" s="131"/>
      <c r="J56" s="133" t="s">
        <v>604</v>
      </c>
      <c r="K56" s="133"/>
      <c r="L56" s="133"/>
      <c r="M56" s="133"/>
      <c r="N56" s="133"/>
      <c r="O56" s="133"/>
    </row>
    <row r="57" spans="1:15" x14ac:dyDescent="0.25">
      <c r="A57" s="257" t="s">
        <v>459</v>
      </c>
      <c r="B57" s="104" t="s">
        <v>460</v>
      </c>
      <c r="C57" s="104"/>
      <c r="D57" s="131" t="s">
        <v>577</v>
      </c>
      <c r="E57" s="131"/>
      <c r="F57" s="131"/>
      <c r="G57" s="131"/>
      <c r="H57" s="131"/>
      <c r="I57" s="131"/>
      <c r="J57" s="133" t="s">
        <v>605</v>
      </c>
      <c r="K57" s="133"/>
      <c r="L57" s="133"/>
      <c r="M57" s="133"/>
      <c r="N57" s="133"/>
      <c r="O57" s="133"/>
    </row>
    <row r="58" spans="1:15" x14ac:dyDescent="0.25">
      <c r="A58" s="257" t="s">
        <v>606</v>
      </c>
      <c r="B58" s="104" t="s">
        <v>607</v>
      </c>
      <c r="C58" s="104"/>
      <c r="D58" s="131" t="s">
        <v>572</v>
      </c>
      <c r="E58" s="131"/>
      <c r="F58" s="131"/>
      <c r="G58" s="131"/>
      <c r="H58" s="131"/>
      <c r="I58" s="131"/>
      <c r="J58" s="133" t="s">
        <v>608</v>
      </c>
      <c r="K58" s="133"/>
      <c r="L58" s="133"/>
      <c r="M58" s="133"/>
      <c r="N58" s="133"/>
      <c r="O58" s="133"/>
    </row>
    <row r="59" spans="1:15" ht="14.45" customHeight="1" x14ac:dyDescent="0.25">
      <c r="A59" s="255" t="s">
        <v>609</v>
      </c>
      <c r="B59" s="255"/>
      <c r="C59" s="255"/>
      <c r="D59" s="255"/>
      <c r="E59" s="255"/>
      <c r="F59" s="255"/>
      <c r="G59" s="255"/>
      <c r="H59" s="255"/>
      <c r="I59" s="255"/>
      <c r="J59" s="255"/>
      <c r="K59" s="255"/>
      <c r="L59" s="255"/>
      <c r="M59" s="255"/>
      <c r="N59" s="255"/>
      <c r="O59" s="255"/>
    </row>
    <row r="60" spans="1:15" x14ac:dyDescent="0.25">
      <c r="A60" s="256"/>
      <c r="B60" s="256"/>
      <c r="C60" s="256"/>
      <c r="D60" s="256"/>
      <c r="E60" s="256"/>
      <c r="F60" s="256"/>
      <c r="G60" s="256"/>
      <c r="H60" s="256"/>
      <c r="I60" s="256"/>
      <c r="J60" s="256"/>
      <c r="K60" s="256"/>
      <c r="L60" s="256"/>
      <c r="M60" s="256"/>
      <c r="N60" s="256"/>
      <c r="O60" s="256"/>
    </row>
    <row r="61" spans="1:15" x14ac:dyDescent="0.25">
      <c r="A61" s="256"/>
      <c r="B61" s="256"/>
      <c r="C61" s="256"/>
      <c r="D61" s="256"/>
      <c r="E61" s="256"/>
      <c r="F61" s="256"/>
      <c r="G61" s="256"/>
      <c r="H61" s="256"/>
      <c r="I61" s="256"/>
      <c r="J61" s="256"/>
      <c r="K61" s="256"/>
      <c r="L61" s="256"/>
      <c r="M61" s="256"/>
      <c r="N61" s="256"/>
      <c r="O61" s="256"/>
    </row>
  </sheetData>
  <sheetProtection algorithmName="SHA-512" hashValue="EJ8/TUvWOJGAnGQNj5x8aJdfjHUgNkYh/pHDe9DjMK3MqD8l9IOx0nTlKafvcKsm4fAzyEYnXq4454dgy1J1kg==" saltValue="fp1GKrI1dP5Ce0nUbh5yEA==" spinCount="100000" sheet="1" objects="1" scenarios="1"/>
  <mergeCells count="73">
    <mergeCell ref="B52:C52"/>
    <mergeCell ref="D52:I52"/>
    <mergeCell ref="J52:O52"/>
    <mergeCell ref="A59:O61"/>
    <mergeCell ref="B53:C53"/>
    <mergeCell ref="D53:I53"/>
    <mergeCell ref="J53:O53"/>
    <mergeCell ref="B54:C54"/>
    <mergeCell ref="D54:I54"/>
    <mergeCell ref="J54:O54"/>
    <mergeCell ref="B58:C58"/>
    <mergeCell ref="D58:I58"/>
    <mergeCell ref="J58:O58"/>
    <mergeCell ref="B57:C57"/>
    <mergeCell ref="D57:I57"/>
    <mergeCell ref="J57:O57"/>
    <mergeCell ref="B55:C55"/>
    <mergeCell ref="D55:I55"/>
    <mergeCell ref="J55:O55"/>
    <mergeCell ref="B56:C56"/>
    <mergeCell ref="D56:I56"/>
    <mergeCell ref="J56:O56"/>
    <mergeCell ref="D39:I39"/>
    <mergeCell ref="J39:O39"/>
    <mergeCell ref="B43:C43"/>
    <mergeCell ref="D43:I43"/>
    <mergeCell ref="J43:O43"/>
    <mergeCell ref="B41:C41"/>
    <mergeCell ref="D41:I41"/>
    <mergeCell ref="J41:O41"/>
    <mergeCell ref="B42:C42"/>
    <mergeCell ref="D42:I42"/>
    <mergeCell ref="J42:O42"/>
    <mergeCell ref="B46:C46"/>
    <mergeCell ref="D46:I46"/>
    <mergeCell ref="J46:O46"/>
    <mergeCell ref="B44:C44"/>
    <mergeCell ref="D44:I44"/>
    <mergeCell ref="J44:O44"/>
    <mergeCell ref="B45:C45"/>
    <mergeCell ref="D45:I45"/>
    <mergeCell ref="J45:O45"/>
    <mergeCell ref="B51:C51"/>
    <mergeCell ref="D51:I51"/>
    <mergeCell ref="J51:O51"/>
    <mergeCell ref="D50:I50"/>
    <mergeCell ref="J50:O50"/>
    <mergeCell ref="B50:C50"/>
    <mergeCell ref="B47:C47"/>
    <mergeCell ref="D47:I47"/>
    <mergeCell ref="J47:O47"/>
    <mergeCell ref="B49:C49"/>
    <mergeCell ref="D49:I49"/>
    <mergeCell ref="J49:O49"/>
    <mergeCell ref="B48:C48"/>
    <mergeCell ref="D48:I48"/>
    <mergeCell ref="J48:O48"/>
    <mergeCell ref="A1:O2"/>
    <mergeCell ref="A4:O5"/>
    <mergeCell ref="B10:O11"/>
    <mergeCell ref="B40:C40"/>
    <mergeCell ref="D40:I40"/>
    <mergeCell ref="J40:O40"/>
    <mergeCell ref="B21:O22"/>
    <mergeCell ref="B24:O25"/>
    <mergeCell ref="B27:O28"/>
    <mergeCell ref="B30:O30"/>
    <mergeCell ref="B32:O33"/>
    <mergeCell ref="B7:O8"/>
    <mergeCell ref="B13:O15"/>
    <mergeCell ref="B17:O19"/>
    <mergeCell ref="A36:O37"/>
    <mergeCell ref="B39:C39"/>
  </mergeCells>
  <hyperlinks>
    <hyperlink ref="A1:O2" location="Main!A1" display="გრძელი QT სინდრომი (Long QT syndrome - LQS)" xr:uid="{740B5603-CEC6-479E-AF99-64BE4E7A6289}"/>
    <hyperlink ref="A4:O5" location="Main!A1" display="გრძელი QT სინდრომი (Long QT syndrome - LQS)" xr:uid="{843CF677-D37A-4ED1-873A-D0AD66B72D09}"/>
    <hyperlink ref="A36:O37" location="Main!A1" display="გრძელი QT სინდრომი (Long QT syndrome - LQS)" xr:uid="{E6F4AD4B-E88F-47E5-BCBA-D5916A2955F7}"/>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49FDF-922D-4E19-9042-0453D5D16807}">
  <dimension ref="A1:O48"/>
  <sheetViews>
    <sheetView workbookViewId="0">
      <selection activeCell="T30" sqref="T30"/>
    </sheetView>
  </sheetViews>
  <sheetFormatPr defaultColWidth="8.75" defaultRowHeight="15" x14ac:dyDescent="0.25"/>
  <cols>
    <col min="1" max="14" width="8.75" style="2"/>
    <col min="15" max="15" width="8.75" style="65"/>
    <col min="16" max="16384" width="8.75" style="2"/>
  </cols>
  <sheetData>
    <row r="1" spans="1:15" x14ac:dyDescent="0.25">
      <c r="A1" s="15" t="s">
        <v>611</v>
      </c>
      <c r="B1" s="15"/>
      <c r="C1" s="15"/>
      <c r="D1" s="15"/>
      <c r="E1" s="15"/>
      <c r="F1" s="15"/>
      <c r="G1" s="15"/>
      <c r="H1" s="15"/>
      <c r="I1" s="15"/>
      <c r="J1" s="15"/>
      <c r="K1" s="15"/>
      <c r="L1" s="15"/>
      <c r="M1" s="15"/>
      <c r="N1" s="15"/>
      <c r="O1" s="15"/>
    </row>
    <row r="2" spans="1:15" x14ac:dyDescent="0.25">
      <c r="A2" s="15"/>
      <c r="B2" s="15"/>
      <c r="C2" s="15"/>
      <c r="D2" s="15"/>
      <c r="E2" s="15"/>
      <c r="F2" s="15"/>
      <c r="G2" s="15"/>
      <c r="H2" s="15"/>
      <c r="I2" s="15"/>
      <c r="J2" s="15"/>
      <c r="K2" s="15"/>
      <c r="L2" s="15"/>
      <c r="M2" s="15"/>
      <c r="N2" s="15"/>
      <c r="O2" s="15"/>
    </row>
    <row r="4" spans="1:15" x14ac:dyDescent="0.25">
      <c r="A4" s="88" t="s">
        <v>612</v>
      </c>
      <c r="B4" s="88"/>
      <c r="C4" s="88"/>
      <c r="D4" s="88"/>
      <c r="E4" s="88"/>
      <c r="F4" s="88"/>
      <c r="G4" s="88"/>
      <c r="H4" s="88"/>
      <c r="I4" s="88"/>
      <c r="J4" s="88"/>
      <c r="K4" s="88"/>
      <c r="L4" s="88"/>
      <c r="M4" s="88"/>
      <c r="N4" s="88"/>
      <c r="O4" s="88"/>
    </row>
    <row r="5" spans="1:15" x14ac:dyDescent="0.25">
      <c r="A5" s="88"/>
      <c r="B5" s="88"/>
      <c r="C5" s="88"/>
      <c r="D5" s="88"/>
      <c r="E5" s="88"/>
      <c r="F5" s="88"/>
      <c r="G5" s="88"/>
      <c r="H5" s="88"/>
      <c r="I5" s="88"/>
      <c r="J5" s="88"/>
      <c r="K5" s="88"/>
      <c r="L5" s="88"/>
      <c r="M5" s="88"/>
      <c r="N5" s="88"/>
      <c r="O5" s="88"/>
    </row>
    <row r="7" spans="1:15" ht="14.45" customHeight="1" x14ac:dyDescent="0.25">
      <c r="B7" s="90" t="s">
        <v>614</v>
      </c>
      <c r="C7" s="90"/>
      <c r="D7" s="90"/>
      <c r="E7" s="90"/>
      <c r="F7" s="90"/>
      <c r="G7" s="90"/>
      <c r="H7" s="90"/>
      <c r="I7" s="90"/>
      <c r="J7" s="90"/>
      <c r="K7" s="90"/>
      <c r="L7" s="90"/>
      <c r="M7" s="90"/>
      <c r="N7" s="90"/>
      <c r="O7" s="90"/>
    </row>
    <row r="8" spans="1:15" x14ac:dyDescent="0.25">
      <c r="B8" s="90"/>
      <c r="C8" s="90"/>
      <c r="D8" s="90"/>
      <c r="E8" s="90"/>
      <c r="F8" s="90"/>
      <c r="G8" s="90"/>
      <c r="H8" s="90"/>
      <c r="I8" s="90"/>
      <c r="J8" s="90"/>
      <c r="K8" s="90"/>
      <c r="L8" s="90"/>
      <c r="M8" s="90"/>
      <c r="N8" s="90"/>
      <c r="O8" s="90"/>
    </row>
    <row r="10" spans="1:15" x14ac:dyDescent="0.25">
      <c r="B10" s="90" t="s">
        <v>615</v>
      </c>
      <c r="C10" s="90"/>
      <c r="D10" s="90"/>
      <c r="E10" s="90"/>
      <c r="F10" s="90"/>
      <c r="G10" s="90"/>
      <c r="H10" s="90"/>
      <c r="I10" s="90"/>
      <c r="J10" s="90"/>
      <c r="K10" s="90"/>
      <c r="L10" s="90"/>
      <c r="M10" s="90"/>
      <c r="N10" s="90"/>
      <c r="O10" s="90"/>
    </row>
    <row r="11" spans="1:15" x14ac:dyDescent="0.25">
      <c r="B11" s="90"/>
      <c r="C11" s="90"/>
      <c r="D11" s="90"/>
      <c r="E11" s="90"/>
      <c r="F11" s="90"/>
      <c r="G11" s="90"/>
      <c r="H11" s="90"/>
      <c r="I11" s="90"/>
      <c r="J11" s="90"/>
      <c r="K11" s="90"/>
      <c r="L11" s="90"/>
      <c r="M11" s="90"/>
      <c r="N11" s="90"/>
      <c r="O11" s="90"/>
    </row>
    <row r="12" spans="1:15" x14ac:dyDescent="0.25">
      <c r="B12" s="215"/>
      <c r="C12" s="215"/>
      <c r="D12" s="215"/>
      <c r="E12" s="215"/>
      <c r="F12" s="215"/>
      <c r="G12" s="215"/>
      <c r="H12" s="215"/>
      <c r="I12" s="215"/>
      <c r="J12" s="215"/>
      <c r="K12" s="215"/>
      <c r="L12" s="215"/>
      <c r="M12" s="215"/>
      <c r="N12" s="215"/>
      <c r="O12" s="215"/>
    </row>
    <row r="13" spans="1:15" ht="14.45" customHeight="1" x14ac:dyDescent="0.25">
      <c r="B13" s="90" t="s">
        <v>616</v>
      </c>
      <c r="C13" s="90"/>
      <c r="D13" s="90"/>
      <c r="E13" s="90"/>
      <c r="F13" s="90"/>
      <c r="G13" s="90"/>
      <c r="H13" s="90"/>
      <c r="I13" s="90"/>
      <c r="J13" s="90"/>
      <c r="K13" s="90"/>
      <c r="L13" s="90"/>
      <c r="M13" s="90"/>
      <c r="N13" s="90"/>
      <c r="O13" s="90"/>
    </row>
    <row r="14" spans="1:15" x14ac:dyDescent="0.25">
      <c r="B14" s="90"/>
      <c r="C14" s="90"/>
      <c r="D14" s="90"/>
      <c r="E14" s="90"/>
      <c r="F14" s="90"/>
      <c r="G14" s="90"/>
      <c r="H14" s="90"/>
      <c r="I14" s="90"/>
      <c r="J14" s="90"/>
      <c r="K14" s="90"/>
      <c r="L14" s="90"/>
      <c r="M14" s="90"/>
      <c r="N14" s="90"/>
      <c r="O14" s="90"/>
    </row>
    <row r="15" spans="1:15" x14ac:dyDescent="0.25">
      <c r="B15" s="215"/>
      <c r="C15" s="215"/>
      <c r="D15" s="215"/>
      <c r="E15" s="215"/>
      <c r="F15" s="215"/>
      <c r="G15" s="215"/>
      <c r="H15" s="215"/>
      <c r="I15" s="215"/>
      <c r="J15" s="215"/>
      <c r="K15" s="215"/>
      <c r="L15" s="215"/>
      <c r="M15" s="215"/>
      <c r="N15" s="215"/>
      <c r="O15" s="215"/>
    </row>
    <row r="16" spans="1:15" ht="14.45" customHeight="1" x14ac:dyDescent="0.25">
      <c r="B16" s="90" t="s">
        <v>617</v>
      </c>
      <c r="C16" s="90"/>
      <c r="D16" s="90"/>
      <c r="E16" s="90"/>
      <c r="F16" s="90"/>
      <c r="G16" s="90"/>
      <c r="H16" s="90"/>
      <c r="I16" s="90"/>
      <c r="J16" s="90"/>
      <c r="K16" s="90"/>
      <c r="L16" s="90"/>
      <c r="M16" s="90"/>
      <c r="N16" s="90"/>
      <c r="O16" s="90"/>
    </row>
    <row r="17" spans="1:15" x14ac:dyDescent="0.25">
      <c r="B17" s="90"/>
      <c r="C17" s="90"/>
      <c r="D17" s="90"/>
      <c r="E17" s="90"/>
      <c r="F17" s="90"/>
      <c r="G17" s="90"/>
      <c r="H17" s="90"/>
      <c r="I17" s="90"/>
      <c r="J17" s="90"/>
      <c r="K17" s="90"/>
      <c r="L17" s="90"/>
      <c r="M17" s="90"/>
      <c r="N17" s="90"/>
      <c r="O17" s="90"/>
    </row>
    <row r="18" spans="1:15" x14ac:dyDescent="0.25">
      <c r="B18" s="90"/>
      <c r="C18" s="90"/>
      <c r="D18" s="90"/>
      <c r="E18" s="90"/>
      <c r="F18" s="90"/>
      <c r="G18" s="90"/>
      <c r="H18" s="90"/>
      <c r="I18" s="90"/>
      <c r="J18" s="90"/>
      <c r="K18" s="90"/>
      <c r="L18" s="90"/>
      <c r="M18" s="90"/>
      <c r="N18" s="90"/>
      <c r="O18" s="90"/>
    </row>
    <row r="19" spans="1:15" x14ac:dyDescent="0.25">
      <c r="B19" s="215"/>
      <c r="C19" s="215"/>
      <c r="D19" s="215"/>
      <c r="E19" s="215"/>
      <c r="F19" s="215"/>
      <c r="G19" s="215"/>
      <c r="H19" s="215"/>
      <c r="I19" s="215"/>
      <c r="J19" s="215"/>
      <c r="K19" s="215"/>
      <c r="L19" s="215"/>
      <c r="M19" s="215"/>
      <c r="N19" s="215"/>
      <c r="O19" s="215"/>
    </row>
    <row r="20" spans="1:15" x14ac:dyDescent="0.25">
      <c r="B20" s="90" t="s">
        <v>651</v>
      </c>
      <c r="C20" s="90"/>
      <c r="D20" s="90"/>
      <c r="E20" s="90"/>
      <c r="F20" s="90"/>
      <c r="G20" s="90"/>
      <c r="H20" s="90"/>
      <c r="I20" s="90"/>
      <c r="J20" s="90"/>
      <c r="K20" s="90"/>
      <c r="L20" s="90"/>
      <c r="M20" s="90"/>
      <c r="N20" s="90"/>
      <c r="O20" s="90"/>
    </row>
    <row r="21" spans="1:15" x14ac:dyDescent="0.25">
      <c r="B21" s="90"/>
      <c r="C21" s="90"/>
      <c r="D21" s="90"/>
      <c r="E21" s="90"/>
      <c r="F21" s="90"/>
      <c r="G21" s="90"/>
      <c r="H21" s="90"/>
      <c r="I21" s="90"/>
      <c r="J21" s="90"/>
      <c r="K21" s="90"/>
      <c r="L21" s="90"/>
      <c r="M21" s="90"/>
      <c r="N21" s="90"/>
      <c r="O21" s="90"/>
    </row>
    <row r="22" spans="1:15" x14ac:dyDescent="0.25">
      <c r="B22" s="215"/>
      <c r="C22" s="215"/>
      <c r="D22" s="215"/>
      <c r="E22" s="215"/>
      <c r="F22" s="215"/>
      <c r="G22" s="215"/>
      <c r="H22" s="215"/>
      <c r="I22" s="215"/>
      <c r="J22" s="215"/>
      <c r="K22" s="215"/>
      <c r="L22" s="215"/>
      <c r="M22" s="215"/>
      <c r="N22" s="215"/>
      <c r="O22" s="215"/>
    </row>
    <row r="23" spans="1:15" x14ac:dyDescent="0.25">
      <c r="B23" s="90" t="s">
        <v>569</v>
      </c>
      <c r="C23" s="90"/>
      <c r="D23" s="90"/>
      <c r="E23" s="90"/>
      <c r="F23" s="90"/>
      <c r="G23" s="90"/>
      <c r="H23" s="90"/>
      <c r="I23" s="90"/>
      <c r="J23" s="90"/>
      <c r="K23" s="90"/>
      <c r="L23" s="90"/>
      <c r="M23" s="90"/>
      <c r="N23" s="90"/>
      <c r="O23" s="90"/>
    </row>
    <row r="24" spans="1:15" x14ac:dyDescent="0.25">
      <c r="B24" s="215"/>
      <c r="C24" s="215"/>
      <c r="D24" s="215"/>
      <c r="E24" s="215"/>
      <c r="F24" s="215"/>
      <c r="G24" s="215"/>
      <c r="H24" s="215"/>
      <c r="I24" s="215"/>
      <c r="J24" s="215"/>
      <c r="K24" s="215"/>
      <c r="L24" s="215"/>
      <c r="M24" s="215"/>
      <c r="N24" s="215"/>
      <c r="O24" s="215"/>
    </row>
    <row r="25" spans="1:15" x14ac:dyDescent="0.25">
      <c r="B25" s="90" t="s">
        <v>570</v>
      </c>
      <c r="C25" s="90"/>
      <c r="D25" s="90"/>
      <c r="E25" s="90"/>
      <c r="F25" s="90"/>
      <c r="G25" s="90"/>
      <c r="H25" s="90"/>
      <c r="I25" s="90"/>
      <c r="J25" s="90"/>
      <c r="K25" s="90"/>
      <c r="L25" s="90"/>
      <c r="M25" s="90"/>
      <c r="N25" s="90"/>
      <c r="O25" s="90"/>
    </row>
    <row r="26" spans="1:15" x14ac:dyDescent="0.25">
      <c r="B26" s="90"/>
      <c r="C26" s="90"/>
      <c r="D26" s="90"/>
      <c r="E26" s="90"/>
      <c r="F26" s="90"/>
      <c r="G26" s="90"/>
      <c r="H26" s="90"/>
      <c r="I26" s="90"/>
      <c r="J26" s="90"/>
      <c r="K26" s="90"/>
      <c r="L26" s="90"/>
      <c r="M26" s="90"/>
      <c r="N26" s="90"/>
      <c r="O26" s="90"/>
    </row>
    <row r="27" spans="1:15" x14ac:dyDescent="0.25">
      <c r="B27" s="215"/>
      <c r="C27" s="215"/>
      <c r="D27" s="215"/>
      <c r="E27" s="215"/>
      <c r="F27" s="215"/>
      <c r="G27" s="215"/>
      <c r="H27" s="215"/>
      <c r="I27" s="215"/>
      <c r="J27" s="215"/>
      <c r="K27" s="215"/>
      <c r="L27" s="215"/>
      <c r="M27" s="215"/>
      <c r="N27" s="215"/>
      <c r="O27" s="215"/>
    </row>
    <row r="28" spans="1:15" x14ac:dyDescent="0.25">
      <c r="A28" s="88" t="s">
        <v>613</v>
      </c>
      <c r="B28" s="88"/>
      <c r="C28" s="88"/>
      <c r="D28" s="88"/>
      <c r="E28" s="88"/>
      <c r="F28" s="88"/>
      <c r="G28" s="88"/>
      <c r="H28" s="88"/>
      <c r="I28" s="88"/>
      <c r="J28" s="88"/>
      <c r="K28" s="88"/>
      <c r="L28" s="88"/>
      <c r="M28" s="88"/>
      <c r="N28" s="88"/>
      <c r="O28" s="88"/>
    </row>
    <row r="29" spans="1:15" x14ac:dyDescent="0.25">
      <c r="A29" s="88"/>
      <c r="B29" s="88"/>
      <c r="C29" s="88"/>
      <c r="D29" s="88"/>
      <c r="E29" s="88"/>
      <c r="F29" s="88"/>
      <c r="G29" s="88"/>
      <c r="H29" s="88"/>
      <c r="I29" s="88"/>
      <c r="J29" s="88"/>
      <c r="K29" s="88"/>
      <c r="L29" s="88"/>
      <c r="M29" s="88"/>
      <c r="N29" s="88"/>
      <c r="O29" s="88"/>
    </row>
    <row r="31" spans="1:15" x14ac:dyDescent="0.25">
      <c r="A31" s="233" t="s">
        <v>31</v>
      </c>
      <c r="B31" s="234" t="s">
        <v>32</v>
      </c>
      <c r="C31" s="234"/>
      <c r="D31" s="235" t="s">
        <v>151</v>
      </c>
      <c r="E31" s="235"/>
      <c r="F31" s="235"/>
      <c r="G31" s="235"/>
      <c r="H31" s="235"/>
      <c r="I31" s="235"/>
      <c r="J31" s="235" t="s">
        <v>152</v>
      </c>
      <c r="K31" s="235"/>
      <c r="L31" s="235"/>
      <c r="M31" s="235"/>
      <c r="N31" s="235"/>
      <c r="O31" s="235"/>
    </row>
    <row r="32" spans="1:15" ht="17.100000000000001" customHeight="1" x14ac:dyDescent="0.25">
      <c r="A32" s="257" t="s">
        <v>618</v>
      </c>
      <c r="B32" s="104" t="s">
        <v>619</v>
      </c>
      <c r="C32" s="104"/>
      <c r="D32" s="131" t="s">
        <v>620</v>
      </c>
      <c r="E32" s="131"/>
      <c r="F32" s="131"/>
      <c r="G32" s="131"/>
      <c r="H32" s="131"/>
      <c r="I32" s="131"/>
      <c r="J32" s="133" t="s">
        <v>622</v>
      </c>
      <c r="K32" s="133"/>
      <c r="L32" s="133"/>
      <c r="M32" s="133"/>
      <c r="N32" s="133"/>
      <c r="O32" s="133"/>
    </row>
    <row r="33" spans="1:15" ht="17.100000000000001" customHeight="1" x14ac:dyDescent="0.25">
      <c r="A33" s="258" t="s">
        <v>586</v>
      </c>
      <c r="B33" s="158" t="s">
        <v>587</v>
      </c>
      <c r="C33" s="159"/>
      <c r="D33" s="242" t="s">
        <v>623</v>
      </c>
      <c r="E33" s="243"/>
      <c r="F33" s="243"/>
      <c r="G33" s="243"/>
      <c r="H33" s="243"/>
      <c r="I33" s="244"/>
      <c r="J33" s="160" t="s">
        <v>624</v>
      </c>
      <c r="K33" s="161"/>
      <c r="L33" s="161"/>
      <c r="M33" s="161"/>
      <c r="N33" s="161"/>
      <c r="O33" s="162"/>
    </row>
    <row r="34" spans="1:15" ht="17.100000000000001" customHeight="1" x14ac:dyDescent="0.25">
      <c r="A34" s="259"/>
      <c r="B34" s="167"/>
      <c r="C34" s="168"/>
      <c r="D34" s="260"/>
      <c r="E34" s="261"/>
      <c r="F34" s="261"/>
      <c r="G34" s="261"/>
      <c r="H34" s="261"/>
      <c r="I34" s="262"/>
      <c r="J34" s="169"/>
      <c r="K34" s="89"/>
      <c r="L34" s="89"/>
      <c r="M34" s="89"/>
      <c r="N34" s="89"/>
      <c r="O34" s="170"/>
    </row>
    <row r="35" spans="1:15" ht="17.100000000000001" customHeight="1" x14ac:dyDescent="0.25">
      <c r="A35" s="263"/>
      <c r="B35" s="174"/>
      <c r="C35" s="175"/>
      <c r="D35" s="245"/>
      <c r="E35" s="246"/>
      <c r="F35" s="246"/>
      <c r="G35" s="246"/>
      <c r="H35" s="246"/>
      <c r="I35" s="247"/>
      <c r="J35" s="176"/>
      <c r="K35" s="177"/>
      <c r="L35" s="177"/>
      <c r="M35" s="177"/>
      <c r="N35" s="177"/>
      <c r="O35" s="178"/>
    </row>
    <row r="36" spans="1:15" ht="17.100000000000001" customHeight="1" x14ac:dyDescent="0.25">
      <c r="A36" s="257" t="s">
        <v>625</v>
      </c>
      <c r="B36" s="104" t="s">
        <v>520</v>
      </c>
      <c r="C36" s="104"/>
      <c r="D36" s="131" t="s">
        <v>626</v>
      </c>
      <c r="E36" s="131"/>
      <c r="F36" s="131"/>
      <c r="G36" s="131"/>
      <c r="H36" s="131"/>
      <c r="I36" s="131"/>
      <c r="J36" s="133" t="s">
        <v>627</v>
      </c>
      <c r="K36" s="133"/>
      <c r="L36" s="133"/>
      <c r="M36" s="133"/>
      <c r="N36" s="133"/>
      <c r="O36" s="133"/>
    </row>
    <row r="37" spans="1:15" ht="17.100000000000001" customHeight="1" x14ac:dyDescent="0.25">
      <c r="A37" s="257" t="s">
        <v>628</v>
      </c>
      <c r="B37" s="223" t="s">
        <v>520</v>
      </c>
      <c r="C37" s="224"/>
      <c r="D37" s="225" t="s">
        <v>629</v>
      </c>
      <c r="E37" s="226"/>
      <c r="F37" s="226"/>
      <c r="G37" s="226"/>
      <c r="H37" s="226"/>
      <c r="I37" s="227"/>
      <c r="J37" s="201" t="s">
        <v>630</v>
      </c>
      <c r="K37" s="202"/>
      <c r="L37" s="202"/>
      <c r="M37" s="202"/>
      <c r="N37" s="202"/>
      <c r="O37" s="203"/>
    </row>
    <row r="38" spans="1:15" ht="17.100000000000001" customHeight="1" x14ac:dyDescent="0.25">
      <c r="A38" s="257" t="s">
        <v>505</v>
      </c>
      <c r="B38" s="223" t="s">
        <v>506</v>
      </c>
      <c r="C38" s="224"/>
      <c r="D38" s="225" t="s">
        <v>631</v>
      </c>
      <c r="E38" s="226"/>
      <c r="F38" s="226"/>
      <c r="G38" s="226"/>
      <c r="H38" s="226"/>
      <c r="I38" s="227"/>
      <c r="J38" s="201" t="s">
        <v>632</v>
      </c>
      <c r="K38" s="202"/>
      <c r="L38" s="202"/>
      <c r="M38" s="202"/>
      <c r="N38" s="202"/>
      <c r="O38" s="203"/>
    </row>
    <row r="39" spans="1:15" x14ac:dyDescent="0.25">
      <c r="A39" s="257" t="s">
        <v>633</v>
      </c>
      <c r="B39" s="104" t="s">
        <v>634</v>
      </c>
      <c r="C39" s="104"/>
      <c r="D39" s="131" t="s">
        <v>635</v>
      </c>
      <c r="E39" s="131"/>
      <c r="F39" s="131"/>
      <c r="G39" s="131"/>
      <c r="H39" s="131"/>
      <c r="I39" s="131"/>
      <c r="J39" s="133" t="s">
        <v>636</v>
      </c>
      <c r="K39" s="133"/>
      <c r="L39" s="133"/>
      <c r="M39" s="133"/>
      <c r="N39" s="133"/>
      <c r="O39" s="133"/>
    </row>
    <row r="40" spans="1:15" x14ac:dyDescent="0.25">
      <c r="A40" s="257" t="s">
        <v>637</v>
      </c>
      <c r="B40" s="104" t="s">
        <v>638</v>
      </c>
      <c r="C40" s="104"/>
      <c r="D40" s="131" t="s">
        <v>639</v>
      </c>
      <c r="E40" s="131"/>
      <c r="F40" s="131"/>
      <c r="G40" s="131"/>
      <c r="H40" s="131"/>
      <c r="I40" s="131"/>
      <c r="J40" s="133" t="s">
        <v>640</v>
      </c>
      <c r="K40" s="133"/>
      <c r="L40" s="133"/>
      <c r="M40" s="133"/>
      <c r="N40" s="133"/>
      <c r="O40" s="133"/>
    </row>
    <row r="41" spans="1:15" ht="14.45" customHeight="1" x14ac:dyDescent="0.25">
      <c r="A41" s="258" t="s">
        <v>478</v>
      </c>
      <c r="B41" s="158" t="s">
        <v>61</v>
      </c>
      <c r="C41" s="159"/>
      <c r="D41" s="242" t="s">
        <v>641</v>
      </c>
      <c r="E41" s="243"/>
      <c r="F41" s="243"/>
      <c r="G41" s="243"/>
      <c r="H41" s="243"/>
      <c r="I41" s="244"/>
      <c r="J41" s="160" t="s">
        <v>642</v>
      </c>
      <c r="K41" s="161"/>
      <c r="L41" s="161"/>
      <c r="M41" s="161"/>
      <c r="N41" s="161"/>
      <c r="O41" s="162"/>
    </row>
    <row r="42" spans="1:15" x14ac:dyDescent="0.25">
      <c r="A42" s="263"/>
      <c r="B42" s="174"/>
      <c r="C42" s="175"/>
      <c r="D42" s="245"/>
      <c r="E42" s="246"/>
      <c r="F42" s="246"/>
      <c r="G42" s="246"/>
      <c r="H42" s="246"/>
      <c r="I42" s="247"/>
      <c r="J42" s="176"/>
      <c r="K42" s="177"/>
      <c r="L42" s="177"/>
      <c r="M42" s="177"/>
      <c r="N42" s="177"/>
      <c r="O42" s="178"/>
    </row>
    <row r="43" spans="1:15" ht="14.45" customHeight="1" x14ac:dyDescent="0.25">
      <c r="A43" s="258" t="s">
        <v>267</v>
      </c>
      <c r="B43" s="158" t="s">
        <v>268</v>
      </c>
      <c r="C43" s="159"/>
      <c r="D43" s="242" t="s">
        <v>643</v>
      </c>
      <c r="E43" s="243"/>
      <c r="F43" s="243"/>
      <c r="G43" s="243"/>
      <c r="H43" s="243"/>
      <c r="I43" s="244"/>
      <c r="J43" s="160" t="s">
        <v>644</v>
      </c>
      <c r="K43" s="161"/>
      <c r="L43" s="161"/>
      <c r="M43" s="161"/>
      <c r="N43" s="161"/>
      <c r="O43" s="162"/>
    </row>
    <row r="44" spans="1:15" x14ac:dyDescent="0.25">
      <c r="A44" s="259"/>
      <c r="B44" s="167"/>
      <c r="C44" s="168"/>
      <c r="D44" s="260"/>
      <c r="E44" s="261"/>
      <c r="F44" s="261"/>
      <c r="G44" s="261"/>
      <c r="H44" s="261"/>
      <c r="I44" s="262"/>
      <c r="J44" s="169"/>
      <c r="K44" s="89"/>
      <c r="L44" s="89"/>
      <c r="M44" s="89"/>
      <c r="N44" s="89"/>
      <c r="O44" s="170"/>
    </row>
    <row r="45" spans="1:15" x14ac:dyDescent="0.25">
      <c r="A45" s="263"/>
      <c r="B45" s="174"/>
      <c r="C45" s="175"/>
      <c r="D45" s="245"/>
      <c r="E45" s="246"/>
      <c r="F45" s="246"/>
      <c r="G45" s="246"/>
      <c r="H45" s="246"/>
      <c r="I45" s="247"/>
      <c r="J45" s="176"/>
      <c r="K45" s="177"/>
      <c r="L45" s="177"/>
      <c r="M45" s="177"/>
      <c r="N45" s="177"/>
      <c r="O45" s="178"/>
    </row>
    <row r="46" spans="1:15" ht="14.45" customHeight="1" x14ac:dyDescent="0.25">
      <c r="A46" s="255" t="s">
        <v>621</v>
      </c>
      <c r="B46" s="255"/>
      <c r="C46" s="255"/>
      <c r="D46" s="255"/>
      <c r="E46" s="255"/>
      <c r="F46" s="255"/>
      <c r="G46" s="255"/>
      <c r="H46" s="255"/>
      <c r="I46" s="255"/>
      <c r="J46" s="255"/>
      <c r="K46" s="255"/>
      <c r="L46" s="255"/>
      <c r="M46" s="255"/>
      <c r="N46" s="255"/>
      <c r="O46" s="255"/>
    </row>
    <row r="47" spans="1:15" x14ac:dyDescent="0.25">
      <c r="A47" s="256"/>
      <c r="B47" s="256"/>
      <c r="C47" s="256"/>
      <c r="D47" s="256"/>
      <c r="E47" s="256"/>
      <c r="F47" s="256"/>
      <c r="G47" s="256"/>
      <c r="H47" s="256"/>
      <c r="I47" s="256"/>
      <c r="J47" s="256"/>
      <c r="K47" s="256"/>
      <c r="L47" s="256"/>
      <c r="M47" s="256"/>
      <c r="N47" s="256"/>
      <c r="O47" s="256"/>
    </row>
    <row r="48" spans="1:15" x14ac:dyDescent="0.25">
      <c r="A48" s="264"/>
      <c r="B48" s="264"/>
      <c r="C48" s="264"/>
      <c r="D48" s="264"/>
      <c r="E48" s="264"/>
      <c r="F48" s="264"/>
      <c r="G48" s="264"/>
      <c r="H48" s="264"/>
      <c r="I48" s="264"/>
      <c r="J48" s="264"/>
      <c r="K48" s="264"/>
      <c r="L48" s="264"/>
      <c r="M48" s="264"/>
      <c r="N48" s="264"/>
      <c r="O48" s="264"/>
    </row>
  </sheetData>
  <sheetProtection algorithmName="SHA-512" hashValue="8+49MaLnzXvau/5HrF7KpVBQboQlbhaBHm8GLlxCHVTnURDZtduJGBQVQLqL0ZPO4x/vI0rHlvUyKpXDzLDIWQ==" saltValue="OJwL1O2mq2xqTtGuVxwWQQ==" spinCount="100000" sheet="1" objects="1" scenarios="1"/>
  <mergeCells count="44">
    <mergeCell ref="A43:A45"/>
    <mergeCell ref="J43:O45"/>
    <mergeCell ref="A46:O47"/>
    <mergeCell ref="D33:I35"/>
    <mergeCell ref="B33:C35"/>
    <mergeCell ref="A33:A35"/>
    <mergeCell ref="J33:O35"/>
    <mergeCell ref="J41:O42"/>
    <mergeCell ref="D41:I42"/>
    <mergeCell ref="B41:C42"/>
    <mergeCell ref="A41:A42"/>
    <mergeCell ref="D43:I45"/>
    <mergeCell ref="B43:C45"/>
    <mergeCell ref="B39:C39"/>
    <mergeCell ref="D39:I39"/>
    <mergeCell ref="J39:O39"/>
    <mergeCell ref="B40:C40"/>
    <mergeCell ref="D40:I40"/>
    <mergeCell ref="J40:O40"/>
    <mergeCell ref="B37:C37"/>
    <mergeCell ref="D37:I37"/>
    <mergeCell ref="J37:O37"/>
    <mergeCell ref="B38:C38"/>
    <mergeCell ref="D38:I38"/>
    <mergeCell ref="J38:O38"/>
    <mergeCell ref="B36:C36"/>
    <mergeCell ref="D36:I36"/>
    <mergeCell ref="J36:O36"/>
    <mergeCell ref="B31:C31"/>
    <mergeCell ref="D31:I31"/>
    <mergeCell ref="J31:O31"/>
    <mergeCell ref="B32:C32"/>
    <mergeCell ref="D32:I32"/>
    <mergeCell ref="J32:O32"/>
    <mergeCell ref="B20:O21"/>
    <mergeCell ref="B23:O23"/>
    <mergeCell ref="B25:O26"/>
    <mergeCell ref="A28:O29"/>
    <mergeCell ref="A1:O2"/>
    <mergeCell ref="A4:O5"/>
    <mergeCell ref="B7:O8"/>
    <mergeCell ref="B10:O11"/>
    <mergeCell ref="B13:O14"/>
    <mergeCell ref="B16:O18"/>
  </mergeCells>
  <hyperlinks>
    <hyperlink ref="A1:O2" location="Main!A1" display="გრძელი QT სინდრომი (Long QT syndrome - LQS)" xr:uid="{81F62829-8B82-4C0B-85F5-BE4E88DE92D3}"/>
    <hyperlink ref="A4:O5" location="Main!A1" display="გრძელი QT სინდრომი (Long QT syndrome - LQS)" xr:uid="{0E50CB1C-A2F5-4C7E-A1E3-99123AB6F75B}"/>
    <hyperlink ref="A28:O29" location="Main!A1" display="გრძელი QT სინდრომი (Long QT syndrome - LQS)" xr:uid="{BE183387-DF18-4E2C-9EAE-40BB79D09313}"/>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9ACDA-CB3A-4E00-98CB-3D291E54456B}">
  <dimension ref="A1:O37"/>
  <sheetViews>
    <sheetView workbookViewId="0">
      <selection activeCell="R26" sqref="R26"/>
    </sheetView>
  </sheetViews>
  <sheetFormatPr defaultColWidth="8.75" defaultRowHeight="15" x14ac:dyDescent="0.25"/>
  <cols>
    <col min="1" max="14" width="8.75" style="2"/>
    <col min="15" max="15" width="8.75" style="65"/>
    <col min="16" max="16384" width="8.75" style="2"/>
  </cols>
  <sheetData>
    <row r="1" spans="1:15" x14ac:dyDescent="0.25">
      <c r="A1" s="15" t="s">
        <v>645</v>
      </c>
      <c r="B1" s="15"/>
      <c r="C1" s="15"/>
      <c r="D1" s="15"/>
      <c r="E1" s="15"/>
      <c r="F1" s="15"/>
      <c r="G1" s="15"/>
      <c r="H1" s="15"/>
      <c r="I1" s="15"/>
      <c r="J1" s="15"/>
      <c r="K1" s="15"/>
      <c r="L1" s="15"/>
      <c r="M1" s="15"/>
      <c r="N1" s="15"/>
      <c r="O1" s="15"/>
    </row>
    <row r="2" spans="1:15" x14ac:dyDescent="0.25">
      <c r="A2" s="15"/>
      <c r="B2" s="15"/>
      <c r="C2" s="15"/>
      <c r="D2" s="15"/>
      <c r="E2" s="15"/>
      <c r="F2" s="15"/>
      <c r="G2" s="15"/>
      <c r="H2" s="15"/>
      <c r="I2" s="15"/>
      <c r="J2" s="15"/>
      <c r="K2" s="15"/>
      <c r="L2" s="15"/>
      <c r="M2" s="15"/>
      <c r="N2" s="15"/>
      <c r="O2" s="15"/>
    </row>
    <row r="4" spans="1:15" x14ac:dyDescent="0.25">
      <c r="A4" s="88" t="s">
        <v>646</v>
      </c>
      <c r="B4" s="88"/>
      <c r="C4" s="88"/>
      <c r="D4" s="88"/>
      <c r="E4" s="88"/>
      <c r="F4" s="88"/>
      <c r="G4" s="88"/>
      <c r="H4" s="88"/>
      <c r="I4" s="88"/>
      <c r="J4" s="88"/>
      <c r="K4" s="88"/>
      <c r="L4" s="88"/>
      <c r="M4" s="88"/>
      <c r="N4" s="88"/>
      <c r="O4" s="88"/>
    </row>
    <row r="5" spans="1:15" x14ac:dyDescent="0.25">
      <c r="A5" s="88"/>
      <c r="B5" s="88"/>
      <c r="C5" s="88"/>
      <c r="D5" s="88"/>
      <c r="E5" s="88"/>
      <c r="F5" s="88"/>
      <c r="G5" s="88"/>
      <c r="H5" s="88"/>
      <c r="I5" s="88"/>
      <c r="J5" s="88"/>
      <c r="K5" s="88"/>
      <c r="L5" s="88"/>
      <c r="M5" s="88"/>
      <c r="N5" s="88"/>
      <c r="O5" s="88"/>
    </row>
    <row r="7" spans="1:15" ht="14.45" customHeight="1" x14ac:dyDescent="0.25">
      <c r="B7" s="90" t="s">
        <v>648</v>
      </c>
      <c r="C7" s="90"/>
      <c r="D7" s="90"/>
      <c r="E7" s="90"/>
      <c r="F7" s="90"/>
      <c r="G7" s="90"/>
      <c r="H7" s="90"/>
      <c r="I7" s="90"/>
      <c r="J7" s="90"/>
      <c r="K7" s="90"/>
      <c r="L7" s="90"/>
      <c r="M7" s="90"/>
      <c r="N7" s="90"/>
      <c r="O7" s="90"/>
    </row>
    <row r="8" spans="1:15" x14ac:dyDescent="0.25">
      <c r="B8" s="90"/>
      <c r="C8" s="90"/>
      <c r="D8" s="90"/>
      <c r="E8" s="90"/>
      <c r="F8" s="90"/>
      <c r="G8" s="90"/>
      <c r="H8" s="90"/>
      <c r="I8" s="90"/>
      <c r="J8" s="90"/>
      <c r="K8" s="90"/>
      <c r="L8" s="90"/>
      <c r="M8" s="90"/>
      <c r="N8" s="90"/>
      <c r="O8" s="90"/>
    </row>
    <row r="10" spans="1:15" x14ac:dyDescent="0.25">
      <c r="B10" s="90" t="s">
        <v>649</v>
      </c>
      <c r="C10" s="90"/>
      <c r="D10" s="90"/>
      <c r="E10" s="90"/>
      <c r="F10" s="90"/>
      <c r="G10" s="90"/>
      <c r="H10" s="90"/>
      <c r="I10" s="90"/>
      <c r="J10" s="90"/>
      <c r="K10" s="90"/>
      <c r="L10" s="90"/>
      <c r="M10" s="90"/>
      <c r="N10" s="90"/>
      <c r="O10" s="90"/>
    </row>
    <row r="11" spans="1:15" x14ac:dyDescent="0.25">
      <c r="B11" s="90"/>
      <c r="C11" s="90"/>
      <c r="D11" s="90"/>
      <c r="E11" s="90"/>
      <c r="F11" s="90"/>
      <c r="G11" s="90"/>
      <c r="H11" s="90"/>
      <c r="I11" s="90"/>
      <c r="J11" s="90"/>
      <c r="K11" s="90"/>
      <c r="L11" s="90"/>
      <c r="M11" s="90"/>
      <c r="N11" s="90"/>
      <c r="O11" s="90"/>
    </row>
    <row r="12" spans="1:15" x14ac:dyDescent="0.25">
      <c r="B12" s="215"/>
      <c r="C12" s="215"/>
      <c r="D12" s="215"/>
      <c r="E12" s="215"/>
      <c r="F12" s="215"/>
      <c r="G12" s="215"/>
      <c r="H12" s="215"/>
      <c r="I12" s="215"/>
      <c r="J12" s="215"/>
      <c r="K12" s="215"/>
      <c r="L12" s="215"/>
      <c r="M12" s="215"/>
      <c r="N12" s="215"/>
      <c r="O12" s="215"/>
    </row>
    <row r="13" spans="1:15" ht="14.45" customHeight="1" x14ac:dyDescent="0.25">
      <c r="B13" s="90" t="s">
        <v>650</v>
      </c>
      <c r="C13" s="90"/>
      <c r="D13" s="90"/>
      <c r="E13" s="90"/>
      <c r="F13" s="90"/>
      <c r="G13" s="90"/>
      <c r="H13" s="90"/>
      <c r="I13" s="90"/>
      <c r="J13" s="90"/>
      <c r="K13" s="90"/>
      <c r="L13" s="90"/>
      <c r="M13" s="90"/>
      <c r="N13" s="90"/>
      <c r="O13" s="90"/>
    </row>
    <row r="14" spans="1:15" x14ac:dyDescent="0.25">
      <c r="B14" s="90"/>
      <c r="C14" s="90"/>
      <c r="D14" s="90"/>
      <c r="E14" s="90"/>
      <c r="F14" s="90"/>
      <c r="G14" s="90"/>
      <c r="H14" s="90"/>
      <c r="I14" s="90"/>
      <c r="J14" s="90"/>
      <c r="K14" s="90"/>
      <c r="L14" s="90"/>
      <c r="M14" s="90"/>
      <c r="N14" s="90"/>
      <c r="O14" s="90"/>
    </row>
    <row r="15" spans="1:15" x14ac:dyDescent="0.25">
      <c r="B15" s="215"/>
      <c r="C15" s="215"/>
      <c r="D15" s="215"/>
      <c r="E15" s="215"/>
      <c r="F15" s="215"/>
      <c r="G15" s="215"/>
      <c r="H15" s="215"/>
      <c r="I15" s="215"/>
      <c r="J15" s="215"/>
      <c r="K15" s="215"/>
      <c r="L15" s="215"/>
      <c r="M15" s="215"/>
      <c r="N15" s="215"/>
      <c r="O15" s="215"/>
    </row>
    <row r="16" spans="1:15" ht="14.45" customHeight="1" x14ac:dyDescent="0.25">
      <c r="B16" s="90" t="s">
        <v>651</v>
      </c>
      <c r="C16" s="90"/>
      <c r="D16" s="90"/>
      <c r="E16" s="90"/>
      <c r="F16" s="90"/>
      <c r="G16" s="90"/>
      <c r="H16" s="90"/>
      <c r="I16" s="90"/>
      <c r="J16" s="90"/>
      <c r="K16" s="90"/>
      <c r="L16" s="90"/>
      <c r="M16" s="90"/>
      <c r="N16" s="90"/>
      <c r="O16" s="90"/>
    </row>
    <row r="17" spans="1:15" x14ac:dyDescent="0.25">
      <c r="B17" s="90"/>
      <c r="C17" s="90"/>
      <c r="D17" s="90"/>
      <c r="E17" s="90"/>
      <c r="F17" s="90"/>
      <c r="G17" s="90"/>
      <c r="H17" s="90"/>
      <c r="I17" s="90"/>
      <c r="J17" s="90"/>
      <c r="K17" s="90"/>
      <c r="L17" s="90"/>
      <c r="M17" s="90"/>
      <c r="N17" s="90"/>
      <c r="O17" s="90"/>
    </row>
    <row r="18" spans="1:15" x14ac:dyDescent="0.25">
      <c r="B18" s="215"/>
      <c r="C18" s="215"/>
      <c r="D18" s="215"/>
      <c r="E18" s="215"/>
      <c r="F18" s="215"/>
      <c r="G18" s="215"/>
      <c r="H18" s="215"/>
      <c r="I18" s="215"/>
      <c r="J18" s="215"/>
      <c r="K18" s="215"/>
      <c r="L18" s="215"/>
      <c r="M18" s="215"/>
      <c r="N18" s="215"/>
      <c r="O18" s="215"/>
    </row>
    <row r="19" spans="1:15" x14ac:dyDescent="0.25">
      <c r="A19" s="88" t="s">
        <v>647</v>
      </c>
      <c r="B19" s="88"/>
      <c r="C19" s="88"/>
      <c r="D19" s="88"/>
      <c r="E19" s="88"/>
      <c r="F19" s="88"/>
      <c r="G19" s="88"/>
      <c r="H19" s="88"/>
      <c r="I19" s="88"/>
      <c r="J19" s="88"/>
      <c r="K19" s="88"/>
      <c r="L19" s="88"/>
      <c r="M19" s="88"/>
      <c r="N19" s="88"/>
      <c r="O19" s="88"/>
    </row>
    <row r="20" spans="1:15" x14ac:dyDescent="0.25">
      <c r="A20" s="88"/>
      <c r="B20" s="88"/>
      <c r="C20" s="88"/>
      <c r="D20" s="88"/>
      <c r="E20" s="88"/>
      <c r="F20" s="88"/>
      <c r="G20" s="88"/>
      <c r="H20" s="88"/>
      <c r="I20" s="88"/>
      <c r="J20" s="88"/>
      <c r="K20" s="88"/>
      <c r="L20" s="88"/>
      <c r="M20" s="88"/>
      <c r="N20" s="88"/>
      <c r="O20" s="88"/>
    </row>
    <row r="22" spans="1:15" x14ac:dyDescent="0.25">
      <c r="A22" s="233" t="s">
        <v>31</v>
      </c>
      <c r="B22" s="234" t="s">
        <v>32</v>
      </c>
      <c r="C22" s="234"/>
      <c r="D22" s="235" t="s">
        <v>151</v>
      </c>
      <c r="E22" s="235"/>
      <c r="F22" s="235"/>
      <c r="G22" s="235"/>
      <c r="H22" s="235"/>
      <c r="I22" s="235"/>
      <c r="J22" s="235" t="s">
        <v>152</v>
      </c>
      <c r="K22" s="235"/>
      <c r="L22" s="235"/>
      <c r="M22" s="235"/>
      <c r="N22" s="235"/>
      <c r="O22" s="235"/>
    </row>
    <row r="23" spans="1:15" ht="17.100000000000001" customHeight="1" x14ac:dyDescent="0.25">
      <c r="A23" s="257" t="s">
        <v>652</v>
      </c>
      <c r="B23" s="104" t="s">
        <v>574</v>
      </c>
      <c r="C23" s="104"/>
      <c r="D23" s="131" t="s">
        <v>653</v>
      </c>
      <c r="E23" s="131"/>
      <c r="F23" s="131"/>
      <c r="G23" s="131"/>
      <c r="H23" s="131"/>
      <c r="I23" s="131"/>
      <c r="J23" s="133" t="s">
        <v>576</v>
      </c>
      <c r="K23" s="133"/>
      <c r="L23" s="133"/>
      <c r="M23" s="133"/>
      <c r="N23" s="133"/>
      <c r="O23" s="133"/>
    </row>
    <row r="24" spans="1:15" ht="17.100000000000001" customHeight="1" x14ac:dyDescent="0.25">
      <c r="A24" s="257" t="s">
        <v>654</v>
      </c>
      <c r="B24" s="104" t="s">
        <v>65</v>
      </c>
      <c r="C24" s="104"/>
      <c r="D24" s="131" t="s">
        <v>655</v>
      </c>
      <c r="E24" s="131"/>
      <c r="F24" s="131"/>
      <c r="G24" s="131"/>
      <c r="H24" s="131"/>
      <c r="I24" s="131"/>
      <c r="J24" s="133" t="s">
        <v>656</v>
      </c>
      <c r="K24" s="133"/>
      <c r="L24" s="133"/>
      <c r="M24" s="133"/>
      <c r="N24" s="133"/>
      <c r="O24" s="133"/>
    </row>
    <row r="25" spans="1:15" ht="17.100000000000001" customHeight="1" x14ac:dyDescent="0.25">
      <c r="A25" s="257" t="s">
        <v>364</v>
      </c>
      <c r="B25" s="223" t="s">
        <v>368</v>
      </c>
      <c r="C25" s="224"/>
      <c r="D25" s="225" t="s">
        <v>657</v>
      </c>
      <c r="E25" s="226"/>
      <c r="F25" s="226"/>
      <c r="G25" s="226"/>
      <c r="H25" s="226"/>
      <c r="I25" s="227"/>
      <c r="J25" s="201" t="s">
        <v>379</v>
      </c>
      <c r="K25" s="202"/>
      <c r="L25" s="202"/>
      <c r="M25" s="202"/>
      <c r="N25" s="202"/>
      <c r="O25" s="203"/>
    </row>
    <row r="26" spans="1:15" ht="17.100000000000001" customHeight="1" x14ac:dyDescent="0.25">
      <c r="A26" s="265" t="s">
        <v>468</v>
      </c>
      <c r="B26" s="223" t="s">
        <v>658</v>
      </c>
      <c r="C26" s="224"/>
      <c r="D26" s="225" t="s">
        <v>659</v>
      </c>
      <c r="E26" s="226"/>
      <c r="F26" s="226"/>
      <c r="G26" s="226"/>
      <c r="H26" s="226"/>
      <c r="I26" s="227"/>
      <c r="J26" s="201" t="s">
        <v>593</v>
      </c>
      <c r="K26" s="202"/>
      <c r="L26" s="202"/>
      <c r="M26" s="202"/>
      <c r="N26" s="202"/>
      <c r="O26" s="203"/>
    </row>
    <row r="27" spans="1:15" ht="17.100000000000001" customHeight="1" x14ac:dyDescent="0.25">
      <c r="A27" s="257" t="s">
        <v>404</v>
      </c>
      <c r="B27" s="104" t="s">
        <v>63</v>
      </c>
      <c r="C27" s="104"/>
      <c r="D27" s="131" t="s">
        <v>657</v>
      </c>
      <c r="E27" s="131"/>
      <c r="F27" s="131"/>
      <c r="G27" s="131"/>
      <c r="H27" s="131"/>
      <c r="I27" s="131"/>
      <c r="J27" s="133" t="s">
        <v>660</v>
      </c>
      <c r="K27" s="133"/>
      <c r="L27" s="133"/>
      <c r="M27" s="133"/>
      <c r="N27" s="133"/>
      <c r="O27" s="133"/>
    </row>
    <row r="28" spans="1:15" ht="17.100000000000001" customHeight="1" x14ac:dyDescent="0.25">
      <c r="A28" s="257" t="s">
        <v>661</v>
      </c>
      <c r="B28" s="223" t="s">
        <v>662</v>
      </c>
      <c r="C28" s="224"/>
      <c r="D28" s="225" t="s">
        <v>663</v>
      </c>
      <c r="E28" s="226"/>
      <c r="F28" s="226"/>
      <c r="G28" s="226"/>
      <c r="H28" s="226"/>
      <c r="I28" s="227"/>
      <c r="J28" s="201" t="s">
        <v>664</v>
      </c>
      <c r="K28" s="202"/>
      <c r="L28" s="202"/>
      <c r="M28" s="202"/>
      <c r="N28" s="202"/>
      <c r="O28" s="203"/>
    </row>
    <row r="29" spans="1:15" ht="17.100000000000001" customHeight="1" x14ac:dyDescent="0.25">
      <c r="A29" s="257" t="s">
        <v>665</v>
      </c>
      <c r="B29" s="223" t="s">
        <v>489</v>
      </c>
      <c r="C29" s="224"/>
      <c r="D29" s="225" t="s">
        <v>657</v>
      </c>
      <c r="E29" s="226"/>
      <c r="F29" s="226"/>
      <c r="G29" s="226"/>
      <c r="H29" s="226"/>
      <c r="I29" s="227"/>
      <c r="J29" s="201" t="s">
        <v>666</v>
      </c>
      <c r="K29" s="202"/>
      <c r="L29" s="202"/>
      <c r="M29" s="202"/>
      <c r="N29" s="202"/>
      <c r="O29" s="203"/>
    </row>
    <row r="30" spans="1:15" x14ac:dyDescent="0.25">
      <c r="A30" s="257" t="s">
        <v>310</v>
      </c>
      <c r="B30" s="104" t="s">
        <v>667</v>
      </c>
      <c r="C30" s="104"/>
      <c r="D30" s="131" t="s">
        <v>668</v>
      </c>
      <c r="E30" s="131"/>
      <c r="F30" s="131"/>
      <c r="G30" s="131"/>
      <c r="H30" s="131"/>
      <c r="I30" s="131"/>
      <c r="J30" s="133" t="s">
        <v>669</v>
      </c>
      <c r="K30" s="133"/>
      <c r="L30" s="133"/>
      <c r="M30" s="133"/>
      <c r="N30" s="133"/>
      <c r="O30" s="133"/>
    </row>
    <row r="31" spans="1:15" x14ac:dyDescent="0.25">
      <c r="A31" s="257" t="s">
        <v>302</v>
      </c>
      <c r="B31" s="104" t="s">
        <v>303</v>
      </c>
      <c r="C31" s="104"/>
      <c r="D31" s="131" t="s">
        <v>670</v>
      </c>
      <c r="E31" s="131"/>
      <c r="F31" s="131"/>
      <c r="G31" s="131"/>
      <c r="H31" s="131"/>
      <c r="I31" s="131"/>
      <c r="J31" s="133" t="s">
        <v>671</v>
      </c>
      <c r="K31" s="133"/>
      <c r="L31" s="133"/>
      <c r="M31" s="133"/>
      <c r="N31" s="133"/>
      <c r="O31" s="133"/>
    </row>
    <row r="32" spans="1:15" ht="14.45" customHeight="1" x14ac:dyDescent="0.25">
      <c r="A32" s="258" t="s">
        <v>394</v>
      </c>
      <c r="B32" s="158" t="s">
        <v>395</v>
      </c>
      <c r="C32" s="159"/>
      <c r="D32" s="242" t="s">
        <v>672</v>
      </c>
      <c r="E32" s="243"/>
      <c r="F32" s="243"/>
      <c r="G32" s="243"/>
      <c r="H32" s="243"/>
      <c r="I32" s="244"/>
      <c r="J32" s="160" t="s">
        <v>673</v>
      </c>
      <c r="K32" s="161"/>
      <c r="L32" s="161"/>
      <c r="M32" s="161"/>
      <c r="N32" s="161"/>
      <c r="O32" s="162"/>
    </row>
    <row r="33" spans="1:15" x14ac:dyDescent="0.25">
      <c r="A33" s="263"/>
      <c r="B33" s="174"/>
      <c r="C33" s="175"/>
      <c r="D33" s="245"/>
      <c r="E33" s="246"/>
      <c r="F33" s="246"/>
      <c r="G33" s="246"/>
      <c r="H33" s="246"/>
      <c r="I33" s="247"/>
      <c r="J33" s="176"/>
      <c r="K33" s="177"/>
      <c r="L33" s="177"/>
      <c r="M33" s="177"/>
      <c r="N33" s="177"/>
      <c r="O33" s="178"/>
    </row>
    <row r="34" spans="1:15" ht="14.45" customHeight="1" x14ac:dyDescent="0.25">
      <c r="A34" s="257" t="s">
        <v>674</v>
      </c>
      <c r="B34" s="223" t="s">
        <v>675</v>
      </c>
      <c r="C34" s="224"/>
      <c r="D34" s="225" t="s">
        <v>676</v>
      </c>
      <c r="E34" s="226"/>
      <c r="F34" s="226"/>
      <c r="G34" s="226"/>
      <c r="H34" s="226"/>
      <c r="I34" s="227"/>
      <c r="J34" s="201" t="s">
        <v>677</v>
      </c>
      <c r="K34" s="202"/>
      <c r="L34" s="202"/>
      <c r="M34" s="202"/>
      <c r="N34" s="202"/>
      <c r="O34" s="203"/>
    </row>
    <row r="35" spans="1:15" ht="14.45" customHeight="1" x14ac:dyDescent="0.25">
      <c r="A35" s="266" t="s">
        <v>678</v>
      </c>
      <c r="B35" s="266"/>
      <c r="C35" s="266"/>
      <c r="D35" s="266"/>
      <c r="E35" s="266"/>
      <c r="F35" s="266"/>
      <c r="G35" s="266"/>
      <c r="H35" s="266"/>
      <c r="I35" s="266"/>
      <c r="J35" s="266"/>
      <c r="K35" s="266"/>
      <c r="L35" s="266"/>
      <c r="M35" s="266"/>
      <c r="N35" s="266"/>
      <c r="O35" s="266"/>
    </row>
    <row r="36" spans="1:15" x14ac:dyDescent="0.25">
      <c r="A36" s="267"/>
      <c r="B36" s="267"/>
      <c r="C36" s="267"/>
      <c r="D36" s="267"/>
      <c r="E36" s="267"/>
      <c r="F36" s="267"/>
      <c r="G36" s="267"/>
      <c r="H36" s="267"/>
      <c r="I36" s="267"/>
      <c r="J36" s="267"/>
      <c r="K36" s="267"/>
      <c r="L36" s="267"/>
      <c r="M36" s="267"/>
      <c r="N36" s="267"/>
      <c r="O36" s="267"/>
    </row>
    <row r="37" spans="1:15" x14ac:dyDescent="0.25">
      <c r="A37" s="264"/>
      <c r="B37" s="264"/>
      <c r="C37" s="264"/>
      <c r="D37" s="264"/>
      <c r="E37" s="264"/>
      <c r="F37" s="264"/>
      <c r="G37" s="264"/>
      <c r="H37" s="264"/>
      <c r="I37" s="264"/>
      <c r="J37" s="264"/>
      <c r="K37" s="264"/>
      <c r="L37" s="264"/>
      <c r="M37" s="264"/>
      <c r="N37" s="264"/>
      <c r="O37" s="264"/>
    </row>
  </sheetData>
  <sheetProtection algorithmName="SHA-512" hashValue="xhO9PPOkTizmfNqCkZ5rvjre1ww/Uru07awPJRf1ujHoz+EEAILPjskDK5HBReGgaKyIwL/2deEw6RlopJCMag==" saltValue="K0RlkT91r5q/2JItcZwe3w==" spinCount="100000" sheet="1" objects="1" scenarios="1"/>
  <mergeCells count="44">
    <mergeCell ref="A32:A33"/>
    <mergeCell ref="B34:C34"/>
    <mergeCell ref="D34:I34"/>
    <mergeCell ref="J34:O34"/>
    <mergeCell ref="J32:O33"/>
    <mergeCell ref="D32:I33"/>
    <mergeCell ref="B32:C33"/>
    <mergeCell ref="B26:C26"/>
    <mergeCell ref="D26:I26"/>
    <mergeCell ref="J26:O26"/>
    <mergeCell ref="B31:C31"/>
    <mergeCell ref="D31:I31"/>
    <mergeCell ref="J31:O31"/>
    <mergeCell ref="B29:C29"/>
    <mergeCell ref="D29:I29"/>
    <mergeCell ref="J29:O29"/>
    <mergeCell ref="B30:C30"/>
    <mergeCell ref="D30:I30"/>
    <mergeCell ref="J30:O30"/>
    <mergeCell ref="B27:C27"/>
    <mergeCell ref="D27:I27"/>
    <mergeCell ref="J27:O27"/>
    <mergeCell ref="B28:C28"/>
    <mergeCell ref="D28:I28"/>
    <mergeCell ref="J28:O28"/>
    <mergeCell ref="A1:O2"/>
    <mergeCell ref="A4:O5"/>
    <mergeCell ref="B7:O8"/>
    <mergeCell ref="B10:O11"/>
    <mergeCell ref="B13:O14"/>
    <mergeCell ref="B16:O17"/>
    <mergeCell ref="B23:C23"/>
    <mergeCell ref="D23:I23"/>
    <mergeCell ref="J23:O23"/>
    <mergeCell ref="J25:O25"/>
    <mergeCell ref="A19:O20"/>
    <mergeCell ref="B22:C22"/>
    <mergeCell ref="D22:I22"/>
    <mergeCell ref="J22:O22"/>
    <mergeCell ref="B24:C24"/>
    <mergeCell ref="D24:I24"/>
    <mergeCell ref="J24:O24"/>
    <mergeCell ref="B25:C25"/>
    <mergeCell ref="D25:I25"/>
  </mergeCells>
  <hyperlinks>
    <hyperlink ref="A1:O2" location="Main!A1" display="გრძელი QT სინდრომი (Long QT syndrome - LQS)" xr:uid="{7D21308F-8B5F-4632-9194-9D055130651C}"/>
    <hyperlink ref="A4:O5" location="Main!A1" display="გრძელი QT სინდრომი (Long QT syndrome - LQS)" xr:uid="{864CCB5A-E362-44AE-8DB7-C5EEE289B0A4}"/>
    <hyperlink ref="A19:O20" location="Main!A1" display="გრძელი QT სინდრომი (Long QT syndrome - LQS)" xr:uid="{E4294751-F2FF-4C5E-B41D-519F9515510B}"/>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9B144-7A43-44E3-BA84-1EFF7A9A8953}">
  <dimension ref="A1:O28"/>
  <sheetViews>
    <sheetView workbookViewId="0">
      <selection activeCell="P29" sqref="P29"/>
    </sheetView>
  </sheetViews>
  <sheetFormatPr defaultColWidth="8.75" defaultRowHeight="15" x14ac:dyDescent="0.25"/>
  <cols>
    <col min="1" max="14" width="8.75" style="2"/>
    <col min="15" max="15" width="8.75" style="65"/>
    <col min="16" max="16384" width="8.75" style="2"/>
  </cols>
  <sheetData>
    <row r="1" spans="1:15" x14ac:dyDescent="0.25">
      <c r="A1" s="15" t="s">
        <v>679</v>
      </c>
      <c r="B1" s="15"/>
      <c r="C1" s="15"/>
      <c r="D1" s="15"/>
      <c r="E1" s="15"/>
      <c r="F1" s="15"/>
      <c r="G1" s="15"/>
      <c r="H1" s="15"/>
      <c r="I1" s="15"/>
      <c r="J1" s="15"/>
      <c r="K1" s="15"/>
      <c r="L1" s="15"/>
      <c r="M1" s="15"/>
      <c r="N1" s="15"/>
      <c r="O1" s="15"/>
    </row>
    <row r="2" spans="1:15" x14ac:dyDescent="0.25">
      <c r="A2" s="15"/>
      <c r="B2" s="15"/>
      <c r="C2" s="15"/>
      <c r="D2" s="15"/>
      <c r="E2" s="15"/>
      <c r="F2" s="15"/>
      <c r="G2" s="15"/>
      <c r="H2" s="15"/>
      <c r="I2" s="15"/>
      <c r="J2" s="15"/>
      <c r="K2" s="15"/>
      <c r="L2" s="15"/>
      <c r="M2" s="15"/>
      <c r="N2" s="15"/>
      <c r="O2" s="15"/>
    </row>
    <row r="4" spans="1:15" x14ac:dyDescent="0.25">
      <c r="A4" s="88" t="s">
        <v>680</v>
      </c>
      <c r="B4" s="88"/>
      <c r="C4" s="88"/>
      <c r="D4" s="88"/>
      <c r="E4" s="88"/>
      <c r="F4" s="88"/>
      <c r="G4" s="88"/>
      <c r="H4" s="88"/>
      <c r="I4" s="88"/>
      <c r="J4" s="88"/>
      <c r="K4" s="88"/>
      <c r="L4" s="88"/>
      <c r="M4" s="88"/>
      <c r="N4" s="88"/>
      <c r="O4" s="88"/>
    </row>
    <row r="5" spans="1:15" x14ac:dyDescent="0.25">
      <c r="A5" s="88"/>
      <c r="B5" s="88"/>
      <c r="C5" s="88"/>
      <c r="D5" s="88"/>
      <c r="E5" s="88"/>
      <c r="F5" s="88"/>
      <c r="G5" s="88"/>
      <c r="H5" s="88"/>
      <c r="I5" s="88"/>
      <c r="J5" s="88"/>
      <c r="K5" s="88"/>
      <c r="L5" s="88"/>
      <c r="M5" s="88"/>
      <c r="N5" s="88"/>
      <c r="O5" s="88"/>
    </row>
    <row r="7" spans="1:15" ht="14.45" customHeight="1" x14ac:dyDescent="0.25">
      <c r="B7" s="90" t="s">
        <v>682</v>
      </c>
      <c r="C7" s="90"/>
      <c r="D7" s="90"/>
      <c r="E7" s="90"/>
      <c r="F7" s="90"/>
      <c r="G7" s="90"/>
      <c r="H7" s="90"/>
      <c r="I7" s="90"/>
      <c r="J7" s="90"/>
      <c r="K7" s="90"/>
      <c r="L7" s="90"/>
      <c r="M7" s="90"/>
      <c r="N7" s="90"/>
      <c r="O7" s="90"/>
    </row>
    <row r="9" spans="1:15" x14ac:dyDescent="0.25">
      <c r="B9" s="90" t="s">
        <v>683</v>
      </c>
      <c r="C9" s="90"/>
      <c r="D9" s="90"/>
      <c r="E9" s="90"/>
      <c r="F9" s="90"/>
      <c r="G9" s="90"/>
      <c r="H9" s="90"/>
      <c r="I9" s="90"/>
      <c r="J9" s="90"/>
      <c r="K9" s="90"/>
      <c r="L9" s="90"/>
      <c r="M9" s="90"/>
      <c r="N9" s="90"/>
      <c r="O9" s="90"/>
    </row>
    <row r="10" spans="1:15" x14ac:dyDescent="0.25">
      <c r="B10" s="90"/>
      <c r="C10" s="90"/>
      <c r="D10" s="90"/>
      <c r="E10" s="90"/>
      <c r="F10" s="90"/>
      <c r="G10" s="90"/>
      <c r="H10" s="90"/>
      <c r="I10" s="90"/>
      <c r="J10" s="90"/>
      <c r="K10" s="90"/>
      <c r="L10" s="90"/>
      <c r="M10" s="90"/>
      <c r="N10" s="90"/>
      <c r="O10" s="90"/>
    </row>
    <row r="11" spans="1:15" x14ac:dyDescent="0.25">
      <c r="B11" s="215"/>
      <c r="C11" s="215"/>
      <c r="D11" s="215"/>
      <c r="E11" s="215"/>
      <c r="F11" s="215"/>
      <c r="G11" s="215"/>
      <c r="H11" s="215"/>
      <c r="I11" s="215"/>
      <c r="J11" s="215"/>
      <c r="K11" s="215"/>
      <c r="L11" s="215"/>
      <c r="M11" s="215"/>
      <c r="N11" s="215"/>
      <c r="O11" s="215"/>
    </row>
    <row r="12" spans="1:15" ht="14.45" customHeight="1" x14ac:dyDescent="0.25">
      <c r="B12" s="90" t="s">
        <v>651</v>
      </c>
      <c r="C12" s="90"/>
      <c r="D12" s="90"/>
      <c r="E12" s="90"/>
      <c r="F12" s="90"/>
      <c r="G12" s="90"/>
      <c r="H12" s="90"/>
      <c r="I12" s="90"/>
      <c r="J12" s="90"/>
      <c r="K12" s="90"/>
      <c r="L12" s="90"/>
      <c r="M12" s="90"/>
      <c r="N12" s="90"/>
      <c r="O12" s="90"/>
    </row>
    <row r="13" spans="1:15" x14ac:dyDescent="0.25">
      <c r="B13" s="90"/>
      <c r="C13" s="90"/>
      <c r="D13" s="90"/>
      <c r="E13" s="90"/>
      <c r="F13" s="90"/>
      <c r="G13" s="90"/>
      <c r="H13" s="90"/>
      <c r="I13" s="90"/>
      <c r="J13" s="90"/>
      <c r="K13" s="90"/>
      <c r="L13" s="90"/>
      <c r="M13" s="90"/>
      <c r="N13" s="90"/>
      <c r="O13" s="90"/>
    </row>
    <row r="14" spans="1:15" x14ac:dyDescent="0.25">
      <c r="B14" s="215"/>
      <c r="C14" s="215"/>
      <c r="D14" s="215"/>
      <c r="E14" s="215"/>
      <c r="F14" s="215"/>
      <c r="G14" s="215"/>
      <c r="H14" s="215"/>
      <c r="I14" s="215"/>
      <c r="J14" s="215"/>
      <c r="K14" s="215"/>
      <c r="L14" s="215"/>
      <c r="M14" s="215"/>
      <c r="N14" s="215"/>
      <c r="O14" s="215"/>
    </row>
    <row r="15" spans="1:15" x14ac:dyDescent="0.25">
      <c r="A15" s="88" t="s">
        <v>681</v>
      </c>
      <c r="B15" s="88"/>
      <c r="C15" s="88"/>
      <c r="D15" s="88"/>
      <c r="E15" s="88"/>
      <c r="F15" s="88"/>
      <c r="G15" s="88"/>
      <c r="H15" s="88"/>
      <c r="I15" s="88"/>
      <c r="J15" s="88"/>
      <c r="K15" s="88"/>
      <c r="L15" s="88"/>
      <c r="M15" s="88"/>
      <c r="N15" s="88"/>
      <c r="O15" s="88"/>
    </row>
    <row r="16" spans="1:15" x14ac:dyDescent="0.25">
      <c r="A16" s="88"/>
      <c r="B16" s="88"/>
      <c r="C16" s="88"/>
      <c r="D16" s="88"/>
      <c r="E16" s="88"/>
      <c r="F16" s="88"/>
      <c r="G16" s="88"/>
      <c r="H16" s="88"/>
      <c r="I16" s="88"/>
      <c r="J16" s="88"/>
      <c r="K16" s="88"/>
      <c r="L16" s="88"/>
      <c r="M16" s="88"/>
      <c r="N16" s="88"/>
      <c r="O16" s="88"/>
    </row>
    <row r="18" spans="1:15" x14ac:dyDescent="0.25">
      <c r="A18" s="233" t="s">
        <v>31</v>
      </c>
      <c r="B18" s="234" t="s">
        <v>32</v>
      </c>
      <c r="C18" s="234"/>
      <c r="D18" s="235" t="s">
        <v>151</v>
      </c>
      <c r="E18" s="235"/>
      <c r="F18" s="235"/>
      <c r="G18" s="235"/>
      <c r="H18" s="235"/>
      <c r="I18" s="235"/>
      <c r="J18" s="235" t="s">
        <v>152</v>
      </c>
      <c r="K18" s="235"/>
      <c r="L18" s="235"/>
      <c r="M18" s="235"/>
      <c r="N18" s="235"/>
      <c r="O18" s="235"/>
    </row>
    <row r="19" spans="1:15" ht="17.100000000000001" customHeight="1" x14ac:dyDescent="0.25">
      <c r="A19" s="257" t="s">
        <v>652</v>
      </c>
      <c r="B19" s="104" t="s">
        <v>574</v>
      </c>
      <c r="C19" s="104"/>
      <c r="D19" s="131" t="s">
        <v>684</v>
      </c>
      <c r="E19" s="131"/>
      <c r="F19" s="131"/>
      <c r="G19" s="131"/>
      <c r="H19" s="131"/>
      <c r="I19" s="131"/>
      <c r="J19" s="133" t="s">
        <v>576</v>
      </c>
      <c r="K19" s="133"/>
      <c r="L19" s="133"/>
      <c r="M19" s="133"/>
      <c r="N19" s="133"/>
      <c r="O19" s="133"/>
    </row>
    <row r="20" spans="1:15" ht="17.100000000000001" customHeight="1" x14ac:dyDescent="0.25">
      <c r="A20" s="257" t="s">
        <v>364</v>
      </c>
      <c r="B20" s="104" t="s">
        <v>368</v>
      </c>
      <c r="C20" s="104"/>
      <c r="D20" s="131" t="s">
        <v>684</v>
      </c>
      <c r="E20" s="131"/>
      <c r="F20" s="131"/>
      <c r="G20" s="131"/>
      <c r="H20" s="131"/>
      <c r="I20" s="131"/>
      <c r="J20" s="133" t="s">
        <v>379</v>
      </c>
      <c r="K20" s="133"/>
      <c r="L20" s="133"/>
      <c r="M20" s="133"/>
      <c r="N20" s="133"/>
      <c r="O20" s="133"/>
    </row>
    <row r="21" spans="1:15" ht="17.100000000000001" customHeight="1" x14ac:dyDescent="0.25">
      <c r="A21" s="257" t="s">
        <v>468</v>
      </c>
      <c r="B21" s="223" t="s">
        <v>658</v>
      </c>
      <c r="C21" s="224"/>
      <c r="D21" s="225" t="s">
        <v>684</v>
      </c>
      <c r="E21" s="226"/>
      <c r="F21" s="226"/>
      <c r="G21" s="226"/>
      <c r="H21" s="226"/>
      <c r="I21" s="227"/>
      <c r="J21" s="201" t="s">
        <v>685</v>
      </c>
      <c r="K21" s="202"/>
      <c r="L21" s="202"/>
      <c r="M21" s="202"/>
      <c r="N21" s="202"/>
      <c r="O21" s="203"/>
    </row>
    <row r="22" spans="1:15" ht="17.100000000000001" customHeight="1" x14ac:dyDescent="0.25">
      <c r="A22" s="265" t="s">
        <v>459</v>
      </c>
      <c r="B22" s="223" t="s">
        <v>460</v>
      </c>
      <c r="C22" s="224"/>
      <c r="D22" s="225" t="s">
        <v>684</v>
      </c>
      <c r="E22" s="226"/>
      <c r="F22" s="226"/>
      <c r="G22" s="226"/>
      <c r="H22" s="226"/>
      <c r="I22" s="227"/>
      <c r="J22" s="201" t="s">
        <v>605</v>
      </c>
      <c r="K22" s="202"/>
      <c r="L22" s="202"/>
      <c r="M22" s="202"/>
      <c r="N22" s="202"/>
      <c r="O22" s="203"/>
    </row>
    <row r="23" spans="1:15" ht="17.100000000000001" customHeight="1" x14ac:dyDescent="0.25">
      <c r="A23" s="257" t="s">
        <v>519</v>
      </c>
      <c r="B23" s="104" t="s">
        <v>520</v>
      </c>
      <c r="C23" s="104"/>
      <c r="D23" s="131" t="s">
        <v>686</v>
      </c>
      <c r="E23" s="131"/>
      <c r="F23" s="131"/>
      <c r="G23" s="131"/>
      <c r="H23" s="131"/>
      <c r="I23" s="131"/>
      <c r="J23" s="133" t="s">
        <v>687</v>
      </c>
      <c r="K23" s="133"/>
      <c r="L23" s="133"/>
      <c r="M23" s="133"/>
      <c r="N23" s="133"/>
      <c r="O23" s="133"/>
    </row>
    <row r="24" spans="1:15" ht="17.100000000000001" customHeight="1" x14ac:dyDescent="0.25">
      <c r="A24" s="257" t="s">
        <v>505</v>
      </c>
      <c r="B24" s="223" t="s">
        <v>688</v>
      </c>
      <c r="C24" s="224"/>
      <c r="D24" s="225" t="s">
        <v>684</v>
      </c>
      <c r="E24" s="226"/>
      <c r="F24" s="226"/>
      <c r="G24" s="226"/>
      <c r="H24" s="226"/>
      <c r="I24" s="227"/>
      <c r="J24" s="201" t="s">
        <v>689</v>
      </c>
      <c r="K24" s="202"/>
      <c r="L24" s="202"/>
      <c r="M24" s="202"/>
      <c r="N24" s="202"/>
      <c r="O24" s="203"/>
    </row>
    <row r="25" spans="1:15" ht="17.100000000000001" customHeight="1" x14ac:dyDescent="0.25">
      <c r="A25" s="257" t="s">
        <v>463</v>
      </c>
      <c r="B25" s="223" t="s">
        <v>464</v>
      </c>
      <c r="C25" s="224"/>
      <c r="D25" s="225" t="s">
        <v>690</v>
      </c>
      <c r="E25" s="226"/>
      <c r="F25" s="226"/>
      <c r="G25" s="226"/>
      <c r="H25" s="226"/>
      <c r="I25" s="227"/>
      <c r="J25" s="201" t="s">
        <v>691</v>
      </c>
      <c r="K25" s="202"/>
      <c r="L25" s="202"/>
      <c r="M25" s="202"/>
      <c r="N25" s="202"/>
      <c r="O25" s="203"/>
    </row>
    <row r="26" spans="1:15" ht="14.45" customHeight="1" x14ac:dyDescent="0.25">
      <c r="A26" s="266" t="s">
        <v>692</v>
      </c>
      <c r="B26" s="266"/>
      <c r="C26" s="266"/>
      <c r="D26" s="266"/>
      <c r="E26" s="266"/>
      <c r="F26" s="266"/>
      <c r="G26" s="266"/>
      <c r="H26" s="266"/>
      <c r="I26" s="266"/>
      <c r="J26" s="266"/>
      <c r="K26" s="266"/>
      <c r="L26" s="266"/>
      <c r="M26" s="266"/>
      <c r="N26" s="266"/>
      <c r="O26" s="266"/>
    </row>
    <row r="27" spans="1:15" x14ac:dyDescent="0.25">
      <c r="A27" s="267"/>
      <c r="B27" s="267"/>
      <c r="C27" s="267"/>
      <c r="D27" s="267"/>
      <c r="E27" s="267"/>
      <c r="F27" s="267"/>
      <c r="G27" s="267"/>
      <c r="H27" s="267"/>
      <c r="I27" s="267"/>
      <c r="J27" s="267"/>
      <c r="K27" s="267"/>
      <c r="L27" s="267"/>
      <c r="M27" s="267"/>
      <c r="N27" s="267"/>
      <c r="O27" s="267"/>
    </row>
    <row r="28" spans="1:15" x14ac:dyDescent="0.25">
      <c r="A28" s="264"/>
      <c r="B28" s="264"/>
      <c r="C28" s="264"/>
      <c r="D28" s="264"/>
      <c r="E28" s="264"/>
      <c r="F28" s="264"/>
      <c r="G28" s="264"/>
      <c r="H28" s="264"/>
      <c r="I28" s="264"/>
      <c r="J28" s="264"/>
      <c r="K28" s="264"/>
      <c r="L28" s="264"/>
      <c r="M28" s="264"/>
      <c r="N28" s="264"/>
      <c r="O28" s="264"/>
    </row>
  </sheetData>
  <sheetProtection algorithmName="SHA-512" hashValue="OAu3y2ioy+60b3tBk7bTUmXmfejabhLaPtCq/rc78Od3gqgcieWsPqBwIoFwRTMfvSnQ07DcDj08FQhziDHJKA==" saltValue="ZYy7iBO7tBVv0kxRQO22aA==" spinCount="100000" sheet="1" objects="1" scenarios="1"/>
  <mergeCells count="30">
    <mergeCell ref="A1:O2"/>
    <mergeCell ref="A4:O5"/>
    <mergeCell ref="B7:O7"/>
    <mergeCell ref="B9:O10"/>
    <mergeCell ref="B12:O13"/>
    <mergeCell ref="A15:O16"/>
    <mergeCell ref="B18:C18"/>
    <mergeCell ref="D18:I18"/>
    <mergeCell ref="J18:O18"/>
    <mergeCell ref="B19:C19"/>
    <mergeCell ref="D19:I19"/>
    <mergeCell ref="J19:O19"/>
    <mergeCell ref="B20:C20"/>
    <mergeCell ref="D20:I20"/>
    <mergeCell ref="J20:O20"/>
    <mergeCell ref="B21:C21"/>
    <mergeCell ref="D21:I21"/>
    <mergeCell ref="J21:O21"/>
    <mergeCell ref="B22:C22"/>
    <mergeCell ref="D22:I22"/>
    <mergeCell ref="J22:O22"/>
    <mergeCell ref="B23:C23"/>
    <mergeCell ref="D23:I23"/>
    <mergeCell ref="J23:O23"/>
    <mergeCell ref="B24:C24"/>
    <mergeCell ref="D24:I24"/>
    <mergeCell ref="J24:O24"/>
    <mergeCell ref="B25:C25"/>
    <mergeCell ref="D25:I25"/>
    <mergeCell ref="J25:O25"/>
  </mergeCells>
  <hyperlinks>
    <hyperlink ref="A1:O2" location="Main!A1" display="გრძელი QT სინდრომი (Long QT syndrome - LQS)" xr:uid="{0E97222F-1543-4AE2-9F0F-5806CDC770AF}"/>
    <hyperlink ref="A4:O5" location="Main!A1" display="გრძელი QT სინდრომი (Long QT syndrome - LQS)" xr:uid="{4DE1EE65-A79E-47FB-8C89-E9DFA85D63FC}"/>
    <hyperlink ref="A15:O16" location="Main!A1" display="გრძელი QT სინდრომი (Long QT syndrome - LQS)" xr:uid="{813FC06A-54F8-4467-8BD8-C6E8FC522E1D}"/>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0056E-05D5-46AD-A53A-10CF4659FACB}">
  <dimension ref="A1:P61"/>
  <sheetViews>
    <sheetView workbookViewId="0">
      <selection activeCell="N43" sqref="N43"/>
    </sheetView>
  </sheetViews>
  <sheetFormatPr defaultColWidth="8.75" defaultRowHeight="15" x14ac:dyDescent="0.25"/>
  <cols>
    <col min="1" max="14" width="8.75" style="2"/>
    <col min="15" max="15" width="8.75" style="65"/>
    <col min="16" max="16" width="8.75" style="64"/>
    <col min="17" max="16384" width="8.75" style="2"/>
  </cols>
  <sheetData>
    <row r="1" spans="1:15" x14ac:dyDescent="0.25">
      <c r="A1" s="15" t="s">
        <v>716</v>
      </c>
      <c r="B1" s="15"/>
      <c r="C1" s="15"/>
      <c r="D1" s="15"/>
      <c r="E1" s="15"/>
      <c r="F1" s="15"/>
      <c r="G1" s="15"/>
      <c r="H1" s="15"/>
      <c r="I1" s="15"/>
      <c r="J1" s="15"/>
      <c r="K1" s="15"/>
      <c r="L1" s="15"/>
      <c r="M1" s="15"/>
      <c r="N1" s="15"/>
      <c r="O1" s="15"/>
    </row>
    <row r="2" spans="1:15" x14ac:dyDescent="0.25">
      <c r="A2" s="15"/>
      <c r="B2" s="15"/>
      <c r="C2" s="15"/>
      <c r="D2" s="15"/>
      <c r="E2" s="15"/>
      <c r="F2" s="15"/>
      <c r="G2" s="15"/>
      <c r="H2" s="15"/>
      <c r="I2" s="15"/>
      <c r="J2" s="15"/>
      <c r="K2" s="15"/>
      <c r="L2" s="15"/>
      <c r="M2" s="15"/>
      <c r="N2" s="15"/>
      <c r="O2" s="15"/>
    </row>
    <row r="4" spans="1:15" x14ac:dyDescent="0.25">
      <c r="A4" s="88" t="s">
        <v>693</v>
      </c>
      <c r="B4" s="88"/>
      <c r="C4" s="88"/>
      <c r="D4" s="88"/>
      <c r="E4" s="88"/>
      <c r="F4" s="88"/>
      <c r="G4" s="88"/>
      <c r="H4" s="88"/>
      <c r="I4" s="88"/>
      <c r="J4" s="88"/>
      <c r="K4" s="88"/>
      <c r="L4" s="88"/>
      <c r="M4" s="88"/>
      <c r="N4" s="88"/>
      <c r="O4" s="88"/>
    </row>
    <row r="5" spans="1:15" x14ac:dyDescent="0.25">
      <c r="A5" s="88"/>
      <c r="B5" s="88"/>
      <c r="C5" s="88"/>
      <c r="D5" s="88"/>
      <c r="E5" s="88"/>
      <c r="F5" s="88"/>
      <c r="G5" s="88"/>
      <c r="H5" s="88"/>
      <c r="I5" s="88"/>
      <c r="J5" s="88"/>
      <c r="K5" s="88"/>
      <c r="L5" s="88"/>
      <c r="M5" s="88"/>
      <c r="N5" s="88"/>
      <c r="O5" s="88"/>
    </row>
    <row r="7" spans="1:15" ht="14.45" customHeight="1" x14ac:dyDescent="0.25">
      <c r="B7" s="90" t="s">
        <v>694</v>
      </c>
      <c r="C7" s="90"/>
      <c r="D7" s="90"/>
      <c r="E7" s="90"/>
      <c r="F7" s="90"/>
      <c r="G7" s="90"/>
      <c r="H7" s="90"/>
      <c r="I7" s="90"/>
      <c r="J7" s="90"/>
      <c r="K7" s="90"/>
      <c r="L7" s="90"/>
      <c r="M7" s="90"/>
      <c r="N7" s="90"/>
      <c r="O7" s="90"/>
    </row>
    <row r="9" spans="1:15" x14ac:dyDescent="0.25">
      <c r="B9" s="90" t="s">
        <v>695</v>
      </c>
      <c r="C9" s="90"/>
      <c r="D9" s="90"/>
      <c r="E9" s="90"/>
      <c r="F9" s="90"/>
      <c r="G9" s="90"/>
      <c r="H9" s="90"/>
      <c r="I9" s="90"/>
      <c r="J9" s="90"/>
      <c r="K9" s="90"/>
      <c r="L9" s="90"/>
      <c r="M9" s="90"/>
      <c r="N9" s="90"/>
      <c r="O9" s="90"/>
    </row>
    <row r="10" spans="1:15" x14ac:dyDescent="0.25">
      <c r="B10" s="90"/>
      <c r="C10" s="90"/>
      <c r="D10" s="90"/>
      <c r="E10" s="90"/>
      <c r="F10" s="90"/>
      <c r="G10" s="90"/>
      <c r="H10" s="90"/>
      <c r="I10" s="90"/>
      <c r="J10" s="90"/>
      <c r="K10" s="90"/>
      <c r="L10" s="90"/>
      <c r="M10" s="90"/>
      <c r="N10" s="90"/>
      <c r="O10" s="90"/>
    </row>
    <row r="11" spans="1:15" x14ac:dyDescent="0.25">
      <c r="B11" s="215"/>
      <c r="C11" s="215"/>
      <c r="D11" s="215"/>
      <c r="E11" s="215"/>
      <c r="F11" s="215"/>
      <c r="G11" s="215"/>
      <c r="H11" s="215"/>
      <c r="I11" s="215"/>
      <c r="J11" s="215"/>
      <c r="K11" s="215"/>
      <c r="L11" s="215"/>
      <c r="M11" s="215"/>
      <c r="N11" s="215"/>
      <c r="O11" s="215"/>
    </row>
    <row r="12" spans="1:15" ht="14.45" customHeight="1" x14ac:dyDescent="0.25">
      <c r="B12" s="90" t="s">
        <v>696</v>
      </c>
      <c r="C12" s="90"/>
      <c r="D12" s="90"/>
      <c r="E12" s="90"/>
      <c r="F12" s="90"/>
      <c r="G12" s="90"/>
      <c r="H12" s="90"/>
      <c r="I12" s="90"/>
      <c r="J12" s="90"/>
      <c r="K12" s="90"/>
      <c r="L12" s="90"/>
      <c r="M12" s="90"/>
      <c r="N12" s="90"/>
      <c r="O12" s="90"/>
    </row>
    <row r="13" spans="1:15" x14ac:dyDescent="0.25">
      <c r="B13" s="90"/>
      <c r="C13" s="90"/>
      <c r="D13" s="90"/>
      <c r="E13" s="90"/>
      <c r="F13" s="90"/>
      <c r="G13" s="90"/>
      <c r="H13" s="90"/>
      <c r="I13" s="90"/>
      <c r="J13" s="90"/>
      <c r="K13" s="90"/>
      <c r="L13" s="90"/>
      <c r="M13" s="90"/>
      <c r="N13" s="90"/>
      <c r="O13" s="90"/>
    </row>
    <row r="14" spans="1:15" x14ac:dyDescent="0.25">
      <c r="B14" s="215"/>
      <c r="C14" s="215"/>
      <c r="D14" s="215"/>
      <c r="E14" s="215"/>
      <c r="F14" s="215"/>
      <c r="G14" s="215"/>
      <c r="H14" s="215"/>
      <c r="I14" s="215"/>
      <c r="J14" s="215"/>
      <c r="K14" s="215"/>
      <c r="L14" s="215"/>
      <c r="M14" s="215"/>
      <c r="N14" s="215"/>
      <c r="O14" s="215"/>
    </row>
    <row r="15" spans="1:15" x14ac:dyDescent="0.25">
      <c r="A15" s="115"/>
      <c r="B15" s="90" t="s">
        <v>697</v>
      </c>
      <c r="C15" s="90"/>
      <c r="D15" s="90"/>
      <c r="E15" s="90"/>
      <c r="F15" s="90"/>
      <c r="G15" s="90"/>
      <c r="H15" s="90"/>
      <c r="I15" s="90"/>
      <c r="J15" s="90"/>
      <c r="K15" s="90"/>
      <c r="L15" s="90"/>
      <c r="M15" s="90"/>
      <c r="N15" s="90"/>
      <c r="O15" s="90"/>
    </row>
    <row r="16" spans="1:15" x14ac:dyDescent="0.25">
      <c r="B16" s="90"/>
      <c r="C16" s="90"/>
      <c r="D16" s="90"/>
      <c r="E16" s="90"/>
      <c r="F16" s="90"/>
      <c r="G16" s="90"/>
      <c r="H16" s="90"/>
      <c r="I16" s="90"/>
      <c r="J16" s="90"/>
      <c r="K16" s="90"/>
      <c r="L16" s="90"/>
      <c r="M16" s="90"/>
      <c r="N16" s="90"/>
      <c r="O16" s="90"/>
    </row>
    <row r="17" spans="1:16" x14ac:dyDescent="0.25">
      <c r="B17" s="215"/>
      <c r="C17" s="215"/>
      <c r="D17" s="215"/>
      <c r="E17" s="215"/>
      <c r="F17" s="215"/>
      <c r="G17" s="215"/>
      <c r="H17" s="215"/>
      <c r="I17" s="215"/>
      <c r="J17" s="215"/>
      <c r="K17" s="215"/>
      <c r="L17" s="215"/>
      <c r="M17" s="215"/>
      <c r="N17" s="215"/>
      <c r="O17" s="215"/>
    </row>
    <row r="18" spans="1:16" x14ac:dyDescent="0.25">
      <c r="B18" s="90" t="s">
        <v>698</v>
      </c>
      <c r="C18" s="90"/>
      <c r="D18" s="90"/>
      <c r="E18" s="90"/>
      <c r="F18" s="90"/>
      <c r="G18" s="90"/>
      <c r="H18" s="90"/>
      <c r="I18" s="90"/>
      <c r="J18" s="90"/>
      <c r="K18" s="90"/>
      <c r="L18" s="90"/>
      <c r="M18" s="90"/>
      <c r="N18" s="90"/>
      <c r="O18" s="90"/>
    </row>
    <row r="19" spans="1:16" x14ac:dyDescent="0.25">
      <c r="B19" s="90"/>
      <c r="C19" s="90"/>
      <c r="D19" s="90"/>
      <c r="E19" s="90"/>
      <c r="F19" s="90"/>
      <c r="G19" s="90"/>
      <c r="H19" s="90"/>
      <c r="I19" s="90"/>
      <c r="J19" s="90"/>
      <c r="K19" s="90"/>
      <c r="L19" s="90"/>
      <c r="M19" s="90"/>
      <c r="N19" s="90"/>
      <c r="O19" s="90"/>
    </row>
    <row r="20" spans="1:16" x14ac:dyDescent="0.25">
      <c r="B20" s="215"/>
      <c r="C20" s="215"/>
      <c r="D20" s="215"/>
      <c r="E20" s="215"/>
      <c r="F20" s="215"/>
      <c r="G20" s="215"/>
      <c r="H20" s="215"/>
      <c r="I20" s="215"/>
      <c r="J20" s="215"/>
      <c r="K20" s="215"/>
      <c r="L20" s="215"/>
      <c r="M20" s="215"/>
      <c r="N20" s="215"/>
      <c r="O20" s="215"/>
    </row>
    <row r="21" spans="1:16" x14ac:dyDescent="0.25">
      <c r="B21" s="90" t="s">
        <v>699</v>
      </c>
      <c r="C21" s="90"/>
      <c r="D21" s="90"/>
      <c r="E21" s="90"/>
      <c r="F21" s="90"/>
      <c r="G21" s="90"/>
      <c r="H21" s="90"/>
      <c r="I21" s="90"/>
      <c r="J21" s="90"/>
      <c r="K21" s="90"/>
      <c r="L21" s="90"/>
      <c r="M21" s="90"/>
      <c r="N21" s="90"/>
      <c r="O21" s="90"/>
    </row>
    <row r="22" spans="1:16" x14ac:dyDescent="0.25">
      <c r="B22" s="90"/>
      <c r="C22" s="90"/>
      <c r="D22" s="90"/>
      <c r="E22" s="90"/>
      <c r="F22" s="90"/>
      <c r="G22" s="90"/>
      <c r="H22" s="90"/>
      <c r="I22" s="90"/>
      <c r="J22" s="90"/>
      <c r="K22" s="90"/>
      <c r="L22" s="90"/>
      <c r="M22" s="90"/>
      <c r="N22" s="90"/>
      <c r="O22" s="90"/>
    </row>
    <row r="23" spans="1:16" x14ac:dyDescent="0.25">
      <c r="B23" s="215"/>
      <c r="C23" s="215"/>
      <c r="D23" s="215"/>
      <c r="E23" s="215"/>
      <c r="F23" s="215"/>
      <c r="G23" s="215"/>
      <c r="H23" s="215"/>
      <c r="I23" s="215"/>
      <c r="J23" s="215"/>
      <c r="K23" s="215"/>
      <c r="L23" s="215"/>
      <c r="M23" s="215"/>
      <c r="N23" s="215"/>
      <c r="O23" s="215"/>
    </row>
    <row r="24" spans="1:16" x14ac:dyDescent="0.25">
      <c r="B24" s="215"/>
      <c r="C24" s="215"/>
      <c r="D24" s="215"/>
      <c r="E24" s="215"/>
      <c r="F24" s="215"/>
      <c r="G24" s="215"/>
      <c r="H24" s="215"/>
      <c r="I24" s="215"/>
      <c r="J24" s="215"/>
      <c r="K24" s="215"/>
      <c r="L24" s="215"/>
      <c r="M24" s="215"/>
      <c r="N24" s="215"/>
      <c r="O24" s="215"/>
    </row>
    <row r="25" spans="1:16" x14ac:dyDescent="0.25">
      <c r="A25" s="88" t="s">
        <v>718</v>
      </c>
      <c r="B25" s="88"/>
      <c r="C25" s="88"/>
      <c r="D25" s="88"/>
      <c r="E25" s="88"/>
      <c r="F25" s="88"/>
      <c r="G25" s="88"/>
      <c r="H25" s="88"/>
      <c r="I25" s="88"/>
      <c r="J25" s="88"/>
      <c r="K25" s="88"/>
      <c r="L25" s="88"/>
      <c r="M25" s="88"/>
      <c r="N25" s="88"/>
      <c r="O25" s="88"/>
    </row>
    <row r="26" spans="1:16" x14ac:dyDescent="0.25">
      <c r="A26" s="88"/>
      <c r="B26" s="88"/>
      <c r="C26" s="88"/>
      <c r="D26" s="88"/>
      <c r="E26" s="88"/>
      <c r="F26" s="88"/>
      <c r="G26" s="88"/>
      <c r="H26" s="88"/>
      <c r="I26" s="88"/>
      <c r="J26" s="88"/>
      <c r="K26" s="88"/>
      <c r="L26" s="88"/>
      <c r="M26" s="88"/>
      <c r="N26" s="88"/>
      <c r="O26" s="88"/>
      <c r="P26" s="64" t="s">
        <v>701</v>
      </c>
    </row>
    <row r="27" spans="1:16" x14ac:dyDescent="0.25">
      <c r="G27" s="214"/>
      <c r="P27" s="64" t="s">
        <v>700</v>
      </c>
    </row>
    <row r="28" spans="1:16" x14ac:dyDescent="0.25">
      <c r="B28" s="268"/>
      <c r="C28" s="268"/>
      <c r="D28" s="268"/>
      <c r="E28" s="268"/>
      <c r="G28" s="214">
        <v>1</v>
      </c>
      <c r="I28" s="214"/>
      <c r="K28" s="268"/>
      <c r="L28" s="268"/>
      <c r="M28" s="268"/>
      <c r="N28" s="268"/>
    </row>
    <row r="29" spans="1:16" ht="14.45" customHeight="1" x14ac:dyDescent="0.4">
      <c r="B29" s="268"/>
      <c r="C29" s="268"/>
      <c r="D29" s="268"/>
      <c r="E29" s="268"/>
      <c r="F29" s="269"/>
      <c r="G29" s="112" t="str">
        <f>IF(G28=2,2,IF(G28=3,3,""))</f>
        <v/>
      </c>
      <c r="H29" s="269"/>
      <c r="I29" s="269"/>
      <c r="K29" s="268"/>
      <c r="L29" s="268"/>
      <c r="M29" s="268"/>
      <c r="N29" s="268"/>
      <c r="P29" s="64" t="s">
        <v>703</v>
      </c>
    </row>
    <row r="30" spans="1:16" ht="14.45" customHeight="1" x14ac:dyDescent="0.4">
      <c r="B30" s="10"/>
      <c r="F30" s="269"/>
      <c r="G30" s="112"/>
      <c r="H30" s="269"/>
      <c r="I30" s="269"/>
      <c r="P30" s="64" t="s">
        <v>702</v>
      </c>
    </row>
    <row r="31" spans="1:16" x14ac:dyDescent="0.25">
      <c r="G31" s="112"/>
    </row>
    <row r="32" spans="1:16" x14ac:dyDescent="0.25">
      <c r="E32" s="270" t="str">
        <f>IF(G28=2,"აუტოფსიის შედეგები",IF(G28=3,"კლინიკური შეფასება",""))</f>
        <v/>
      </c>
      <c r="F32" s="270"/>
      <c r="G32" s="270"/>
      <c r="H32" s="270"/>
      <c r="I32" s="270"/>
      <c r="P32" s="64" t="str">
        <f>IF(G28=2,P29,IF(G28=3,P49,""))</f>
        <v/>
      </c>
    </row>
    <row r="33" spans="2:16" x14ac:dyDescent="0.25">
      <c r="G33" s="214"/>
      <c r="P33" s="64" t="str">
        <f>IF(G28=2,P30,IF(G28=3,P50,""))</f>
        <v/>
      </c>
    </row>
    <row r="34" spans="2:16" x14ac:dyDescent="0.25">
      <c r="G34" s="214">
        <v>1</v>
      </c>
    </row>
    <row r="35" spans="2:16" x14ac:dyDescent="0.25">
      <c r="G35" s="271" t="str">
        <f>IF(AND(G28=2,G34=2),"↓",IF(AND(G28=3,G34=2),"↓",IF(AND(G28=2,G34=3),"↓",IF(AND(G28=3,G34=3),"↓",""))))</f>
        <v/>
      </c>
      <c r="P35" s="64" t="s">
        <v>704</v>
      </c>
    </row>
    <row r="36" spans="2:16" x14ac:dyDescent="0.25">
      <c r="G36" s="271"/>
      <c r="P36" s="64" t="s">
        <v>705</v>
      </c>
    </row>
    <row r="37" spans="2:16" x14ac:dyDescent="0.25">
      <c r="C37" s="112" t="str">
        <f>IF(AND(G28=2,G34=2),P36,IF(AND(G28=3,G34=2),P52,""))</f>
        <v/>
      </c>
      <c r="D37" s="112"/>
      <c r="E37" s="112"/>
      <c r="F37" s="112"/>
      <c r="G37" s="112"/>
      <c r="H37" s="112"/>
      <c r="I37" s="112"/>
      <c r="J37" s="112"/>
      <c r="K37" s="112"/>
    </row>
    <row r="38" spans="2:16" x14ac:dyDescent="0.25">
      <c r="P38" s="64" t="s">
        <v>706</v>
      </c>
    </row>
    <row r="39" spans="2:16" x14ac:dyDescent="0.25">
      <c r="C39" s="231" t="str">
        <f>IF(AND(G28=2,G34=2),P35,IF(AND(G28=2,G34=3),P46,IF(AND(G28=3,G34=3),P46,"")))</f>
        <v/>
      </c>
      <c r="D39" s="231"/>
      <c r="E39" s="231"/>
      <c r="F39" s="231"/>
      <c r="G39" s="231"/>
      <c r="H39" s="231"/>
      <c r="I39" s="231"/>
      <c r="J39" s="231"/>
      <c r="K39" s="231"/>
      <c r="P39" s="64" t="s">
        <v>707</v>
      </c>
    </row>
    <row r="40" spans="2:16" x14ac:dyDescent="0.25">
      <c r="C40" s="271" t="str">
        <f>IF(AND(G28=2,G34=2),"↓",IF(AND(G28=2,G34=3),"↓",IF(AND(G28=3,G34=2),"↓",IF(AND(G28=3,G34=3),"↓",""))))</f>
        <v/>
      </c>
      <c r="K40" s="271" t="str">
        <f>IF(AND(G28=2,G34=2),"↓",IF(AND(G28=2,G34=3),"↓",IF(AND(G28=3,G34=2),"↓",IF(AND(G28=3,G34=3),"↓",""))))</f>
        <v/>
      </c>
    </row>
    <row r="41" spans="2:16" x14ac:dyDescent="0.25">
      <c r="C41" s="271"/>
      <c r="K41" s="271"/>
      <c r="P41" s="64" t="s">
        <v>708</v>
      </c>
    </row>
    <row r="42" spans="2:16" x14ac:dyDescent="0.25">
      <c r="B42" s="112" t="str">
        <f>IF(AND(G28=2,G34=2),"ნეგატიური",IF(AND(G28=3,G34=2),"ნეგატიური",""))</f>
        <v/>
      </c>
      <c r="C42" s="112"/>
      <c r="D42" s="112"/>
      <c r="J42" s="112" t="str">
        <f>IF(AND(G28=2,G34=2),"პოზიტიური",IF(AND(G28=3,G34=2),"პოზიტიური",""))</f>
        <v/>
      </c>
      <c r="K42" s="112"/>
      <c r="L42" s="112"/>
      <c r="P42" s="64" t="s">
        <v>709</v>
      </c>
    </row>
    <row r="43" spans="2:16" x14ac:dyDescent="0.25">
      <c r="C43" s="271" t="str">
        <f>IF(AND(G28=2,G34=2),"↓",IF(AND(G28=3,G34=2),"↓",""))</f>
        <v/>
      </c>
      <c r="F43" s="272" t="str">
        <f>IF(AND(G28=2,G34=2),"პოზიტიური შედეგი","")</f>
        <v/>
      </c>
      <c r="K43" s="271" t="str">
        <f>IF(AND(G28=2,G34=2),"↓",IF(AND(G28=3,G34=2),"↓",""))</f>
        <v/>
      </c>
    </row>
    <row r="44" spans="2:16" x14ac:dyDescent="0.25">
      <c r="C44" s="271"/>
      <c r="F44" s="272"/>
      <c r="K44" s="271"/>
      <c r="P44" s="64" t="s">
        <v>710</v>
      </c>
    </row>
    <row r="45" spans="2:16" ht="14.45" customHeight="1" x14ac:dyDescent="0.25">
      <c r="B45" s="261" t="str">
        <f>IF(AND(G28=2,G34=2),P41,IF(AND(G28=2,G34=3),P47,IF(AND(G28=3,G34=2),P53,IF(AND(G28=3,G34=3),P47,""))))</f>
        <v/>
      </c>
      <c r="C45" s="261"/>
      <c r="D45" s="261"/>
      <c r="E45" s="271" t="str">
        <f>IF(AND(G28=2,G34=2),"→","")</f>
        <v/>
      </c>
      <c r="F45" s="272"/>
      <c r="G45" s="271" t="str">
        <f>IF(AND(G28=2,G34=2),"→","")</f>
        <v/>
      </c>
      <c r="H45" s="231" t="str">
        <f>IF(AND(G28=2,G34=2),P38,IF(AND(G28=2,G34=3),P38,IF(AND(G28=3,G34=2),P38,IF(AND(G28=3,G34=3),P38,""))))</f>
        <v/>
      </c>
      <c r="I45" s="231"/>
      <c r="J45" s="231"/>
      <c r="K45" s="231"/>
      <c r="L45" s="231"/>
      <c r="M45" s="231"/>
      <c r="N45" s="231"/>
    </row>
    <row r="46" spans="2:16" x14ac:dyDescent="0.25">
      <c r="B46" s="261"/>
      <c r="C46" s="261"/>
      <c r="D46" s="261"/>
      <c r="E46" s="271"/>
      <c r="F46" s="272"/>
      <c r="G46" s="271"/>
      <c r="H46" s="112" t="str">
        <f>IF(AND(G28=2,G34=2),P39,IF(AND(G28=2,G34=3),P39,IF(AND(G28=3,G34=2),P39,IF(AND(G28=3,G34=3),P39,""))))</f>
        <v/>
      </c>
      <c r="I46" s="112"/>
      <c r="J46" s="112"/>
      <c r="K46" s="112"/>
      <c r="L46" s="112"/>
      <c r="M46" s="112"/>
      <c r="N46" s="112"/>
      <c r="P46" s="64" t="s">
        <v>711</v>
      </c>
    </row>
    <row r="47" spans="2:16" x14ac:dyDescent="0.25">
      <c r="B47" s="261"/>
      <c r="C47" s="261"/>
      <c r="D47" s="261"/>
      <c r="F47" s="272"/>
      <c r="P47" s="64" t="s">
        <v>712</v>
      </c>
    </row>
    <row r="48" spans="2:16" x14ac:dyDescent="0.25">
      <c r="B48" s="261"/>
      <c r="C48" s="261"/>
      <c r="D48" s="261"/>
      <c r="F48" s="272"/>
    </row>
    <row r="49" spans="2:16" x14ac:dyDescent="0.25">
      <c r="C49" s="271" t="str">
        <f>IF(AND(G28=2,G34=2),"↓","")</f>
        <v/>
      </c>
      <c r="F49" s="272"/>
      <c r="P49" s="64" t="s">
        <v>713</v>
      </c>
    </row>
    <row r="50" spans="2:16" x14ac:dyDescent="0.25">
      <c r="C50" s="271"/>
      <c r="F50" s="272"/>
      <c r="P50" s="64" t="s">
        <v>702</v>
      </c>
    </row>
    <row r="51" spans="2:16" ht="14.45" customHeight="1" x14ac:dyDescent="0.25">
      <c r="B51" s="261" t="str">
        <f>IF(AND(G28=2,G34=2),P42,"")</f>
        <v/>
      </c>
      <c r="C51" s="261"/>
      <c r="D51" s="261"/>
    </row>
    <row r="52" spans="2:16" x14ac:dyDescent="0.25">
      <c r="B52" s="261"/>
      <c r="C52" s="261"/>
      <c r="D52" s="261"/>
      <c r="P52" s="64" t="s">
        <v>714</v>
      </c>
    </row>
    <row r="53" spans="2:16" x14ac:dyDescent="0.25">
      <c r="B53" s="261"/>
      <c r="C53" s="261"/>
      <c r="D53" s="261"/>
      <c r="P53" s="64" t="s">
        <v>715</v>
      </c>
    </row>
    <row r="54" spans="2:16" x14ac:dyDescent="0.25">
      <c r="B54" s="261"/>
      <c r="C54" s="261"/>
      <c r="D54" s="261"/>
    </row>
    <row r="57" spans="2:16" x14ac:dyDescent="0.25">
      <c r="B57" s="90" t="str">
        <f>IF(AND(G28=2,G34=2),P44,"")</f>
        <v/>
      </c>
      <c r="C57" s="90"/>
      <c r="D57" s="90"/>
      <c r="E57" s="90"/>
      <c r="F57" s="90"/>
      <c r="G57" s="90"/>
      <c r="H57" s="90"/>
      <c r="I57" s="90"/>
      <c r="J57" s="90"/>
      <c r="K57" s="90"/>
      <c r="L57" s="90"/>
      <c r="M57" s="90"/>
      <c r="N57" s="90"/>
    </row>
    <row r="58" spans="2:16" x14ac:dyDescent="0.25">
      <c r="B58" s="90"/>
      <c r="C58" s="90"/>
      <c r="D58" s="90"/>
      <c r="E58" s="90"/>
      <c r="F58" s="90"/>
      <c r="G58" s="90"/>
      <c r="H58" s="90"/>
      <c r="I58" s="90"/>
      <c r="J58" s="90"/>
      <c r="K58" s="90"/>
      <c r="L58" s="90"/>
      <c r="M58" s="90"/>
      <c r="N58" s="90"/>
    </row>
    <row r="59" spans="2:16" x14ac:dyDescent="0.25">
      <c r="G59" s="271" t="str">
        <f>IF(AND(G28=2,G34=2),"↓","")</f>
        <v/>
      </c>
      <c r="H59" s="271"/>
    </row>
    <row r="60" spans="2:16" x14ac:dyDescent="0.25">
      <c r="G60" s="271"/>
      <c r="H60" s="271"/>
    </row>
    <row r="61" spans="2:16" x14ac:dyDescent="0.25">
      <c r="B61" s="112" t="str">
        <f>IF(AND(G28=2,G34=2),C37,"")</f>
        <v/>
      </c>
      <c r="C61" s="112"/>
      <c r="D61" s="112"/>
      <c r="E61" s="112"/>
      <c r="F61" s="112"/>
      <c r="G61" s="112"/>
      <c r="H61" s="112"/>
      <c r="I61" s="112"/>
      <c r="J61" s="112"/>
      <c r="K61" s="112"/>
      <c r="L61" s="112"/>
      <c r="M61" s="112"/>
    </row>
  </sheetData>
  <sheetProtection algorithmName="SHA-512" hashValue="uJUb3pyi1TsjsTWlcAqDPxq8mNmQL2mqpvk3IAJnkCVH64q93YpkAEaARJb6nccN0x+66XO3HL0Z8Ek1Z72MxQ==" saltValue="Qpwx7UQrkkyNhqnxkyIitg==" spinCount="100000" sheet="1" objects="1" scenarios="1"/>
  <mergeCells count="31">
    <mergeCell ref="G29:G31"/>
    <mergeCell ref="E32:I32"/>
    <mergeCell ref="G35:G36"/>
    <mergeCell ref="A1:O2"/>
    <mergeCell ref="A4:O5"/>
    <mergeCell ref="B7:O7"/>
    <mergeCell ref="B9:O10"/>
    <mergeCell ref="B12:O13"/>
    <mergeCell ref="A25:O26"/>
    <mergeCell ref="B15:O16"/>
    <mergeCell ref="B18:O19"/>
    <mergeCell ref="B21:O22"/>
    <mergeCell ref="C43:C44"/>
    <mergeCell ref="B45:D48"/>
    <mergeCell ref="C37:K37"/>
    <mergeCell ref="C39:K39"/>
    <mergeCell ref="C40:C41"/>
    <mergeCell ref="K40:K41"/>
    <mergeCell ref="B42:D42"/>
    <mergeCell ref="J42:L42"/>
    <mergeCell ref="H45:N45"/>
    <mergeCell ref="F43:F50"/>
    <mergeCell ref="G45:G46"/>
    <mergeCell ref="E45:E46"/>
    <mergeCell ref="K43:K44"/>
    <mergeCell ref="H46:N46"/>
    <mergeCell ref="B57:N58"/>
    <mergeCell ref="G59:H60"/>
    <mergeCell ref="B61:M61"/>
    <mergeCell ref="C49:C50"/>
    <mergeCell ref="B51:D54"/>
  </mergeCells>
  <conditionalFormatting sqref="B45:D48">
    <cfRule type="containsText" dxfId="13" priority="1" operator="containsText" text="არ არის საჭირო">
      <formula>NOT(ISERROR(SEARCH("არ არის საჭირო",B45)))</formula>
    </cfRule>
    <cfRule type="containsText" dxfId="12" priority="3" operator="containsText" text="კლინიკური">
      <formula>NOT(ISERROR(SEARCH("კლინიკური",B45)))</formula>
    </cfRule>
    <cfRule type="containsText" dxfId="11" priority="10" operator="containsText" text="კარდიომიოპათიების">
      <formula>NOT(ISERROR(SEARCH("კარდიომიოპათიების",B45)))</formula>
    </cfRule>
  </conditionalFormatting>
  <conditionalFormatting sqref="B51:D54">
    <cfRule type="containsText" dxfId="10" priority="9" operator="containsText" text="სექვენირება">
      <formula>NOT(ISERROR(SEARCH("სექვენირება",B51)))</formula>
    </cfRule>
  </conditionalFormatting>
  <conditionalFormatting sqref="B61:M61">
    <cfRule type="containsText" dxfId="9" priority="5" operator="containsText" text="პირველი რიგის">
      <formula>NOT(ISERROR(SEARCH("პირველი რიგის",B61)))</formula>
    </cfRule>
  </conditionalFormatting>
  <conditionalFormatting sqref="C37:K37">
    <cfRule type="containsText" dxfId="8" priority="2" operator="containsText" text="ჩენელოპათიებზე და კარდიომიოპათიებზე">
      <formula>NOT(ISERROR(SEARCH("ჩენელოპათიებზე და კარდიომიოპათიებზე",C37)))</formula>
    </cfRule>
    <cfRule type="containsText" dxfId="7" priority="6" operator="containsText" text="პირველი რიგის">
      <formula>NOT(ISERROR(SEARCH("პირველი რიგის",C37)))</formula>
    </cfRule>
  </conditionalFormatting>
  <conditionalFormatting sqref="C39:K39">
    <cfRule type="containsText" dxfId="6" priority="4" operator="containsText" text="ფოკუსირებული">
      <formula>NOT(ISERROR(SEARCH("ფოკუსირებული",C39)))</formula>
    </cfRule>
    <cfRule type="containsText" dxfId="5" priority="11" operator="containsText" text="ფოკუსირებული">
      <formula>NOT(ISERROR(SEARCH("ფოკუსირებული",C39)))</formula>
    </cfRule>
    <cfRule type="containsText" dxfId="4" priority="12" operator="containsText" text="ჩენელოპათიებზე">
      <formula>NOT(ISERROR(SEARCH("ჩენელოპათიებზე",C39)))</formula>
    </cfRule>
  </conditionalFormatting>
  <conditionalFormatting sqref="G29:G31">
    <cfRule type="cellIs" dxfId="3" priority="14" operator="equal">
      <formula>3</formula>
    </cfRule>
    <cfRule type="cellIs" dxfId="2" priority="15" operator="equal">
      <formula>2</formula>
    </cfRule>
  </conditionalFormatting>
  <conditionalFormatting sqref="H45:N45">
    <cfRule type="containsText" dxfId="1" priority="8" operator="containsText" text="იდენტიფიცირებულია">
      <formula>NOT(ISERROR(SEARCH("იდენტიფიცირებულია",H45)))</formula>
    </cfRule>
  </conditionalFormatting>
  <conditionalFormatting sqref="H46:N46">
    <cfRule type="containsText" dxfId="0" priority="7" operator="containsText" text="პრედიქციული">
      <formula>NOT(ISERROR(SEARCH("პრედიქციული",H46)))</formula>
    </cfRule>
  </conditionalFormatting>
  <hyperlinks>
    <hyperlink ref="A1:O2" location="Main!A1" display="გრძელი QT სინდრომი (Long QT syndrome - LQS)" xr:uid="{F50769A1-3B5B-4D1C-AB19-65D73082A6DF}"/>
    <hyperlink ref="A4:O5" location="Main!A1" display="გრძელი QT სინდრომი (Long QT syndrome - LQS)" xr:uid="{B02413B2-1632-41CC-84E8-06A0D5BA4969}"/>
    <hyperlink ref="A25:O26" location="Main!A1" display="გრძელი QT სინდრომი (Long QT syndrome - LQS)" xr:uid="{19A9408B-C4E8-45A3-9E92-7D221E1D5E73}"/>
  </hyperlinks>
  <pageMargins left="0.7" right="0.7" top="0.75" bottom="0.75" header="0.3" footer="0.3"/>
  <pageSetup paperSize="9" orientation="portrait" horizontalDpi="4294967292"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7410" r:id="rId4" name="Drop Down 2">
              <controlPr defaultSize="0" autoLine="0" autoPict="0">
                <anchor moveWithCells="1">
                  <from>
                    <xdr:col>4</xdr:col>
                    <xdr:colOff>314325</xdr:colOff>
                    <xdr:row>26</xdr:row>
                    <xdr:rowOff>171450</xdr:rowOff>
                  </from>
                  <to>
                    <xdr:col>8</xdr:col>
                    <xdr:colOff>390525</xdr:colOff>
                    <xdr:row>28</xdr:row>
                    <xdr:rowOff>9525</xdr:rowOff>
                  </to>
                </anchor>
              </controlPr>
            </control>
          </mc:Choice>
        </mc:AlternateContent>
        <mc:AlternateContent xmlns:mc="http://schemas.openxmlformats.org/markup-compatibility/2006">
          <mc:Choice Requires="x14">
            <control shapeId="17411" r:id="rId5" name="Drop Down 3">
              <controlPr defaultSize="0" autoLine="0" autoPict="0">
                <anchor moveWithCells="1">
                  <from>
                    <xdr:col>1</xdr:col>
                    <xdr:colOff>466725</xdr:colOff>
                    <xdr:row>32</xdr:row>
                    <xdr:rowOff>171450</xdr:rowOff>
                  </from>
                  <to>
                    <xdr:col>11</xdr:col>
                    <xdr:colOff>171450</xdr:colOff>
                    <xdr:row>34</xdr:row>
                    <xdr:rowOff>9525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D5096-C675-43C9-8C75-E67992C1270E}">
  <dimension ref="A1:P92"/>
  <sheetViews>
    <sheetView workbookViewId="0">
      <selection sqref="A1:O2"/>
    </sheetView>
  </sheetViews>
  <sheetFormatPr defaultColWidth="8.75" defaultRowHeight="15" x14ac:dyDescent="0.25"/>
  <cols>
    <col min="1" max="14" width="8.75" style="2"/>
    <col min="15" max="15" width="8.75" style="65"/>
    <col min="16" max="16" width="8.75" style="273"/>
    <col min="17" max="16384" width="8.75" style="2"/>
  </cols>
  <sheetData>
    <row r="1" spans="1:15" x14ac:dyDescent="0.25">
      <c r="A1" s="15" t="s">
        <v>720</v>
      </c>
      <c r="B1" s="15"/>
      <c r="C1" s="15"/>
      <c r="D1" s="15"/>
      <c r="E1" s="15"/>
      <c r="F1" s="15"/>
      <c r="G1" s="15"/>
      <c r="H1" s="15"/>
      <c r="I1" s="15"/>
      <c r="J1" s="15"/>
      <c r="K1" s="15"/>
      <c r="L1" s="15"/>
      <c r="M1" s="15"/>
      <c r="N1" s="15"/>
      <c r="O1" s="15"/>
    </row>
    <row r="2" spans="1:15" x14ac:dyDescent="0.25">
      <c r="A2" s="15"/>
      <c r="B2" s="15"/>
      <c r="C2" s="15"/>
      <c r="D2" s="15"/>
      <c r="E2" s="15"/>
      <c r="F2" s="15"/>
      <c r="G2" s="15"/>
      <c r="H2" s="15"/>
      <c r="I2" s="15"/>
      <c r="J2" s="15"/>
      <c r="K2" s="15"/>
      <c r="L2" s="15"/>
      <c r="M2" s="15"/>
      <c r="N2" s="15"/>
      <c r="O2" s="15"/>
    </row>
    <row r="4" spans="1:15" x14ac:dyDescent="0.25">
      <c r="A4" s="88" t="s">
        <v>693</v>
      </c>
      <c r="B4" s="88"/>
      <c r="C4" s="88"/>
      <c r="D4" s="88"/>
      <c r="E4" s="88"/>
      <c r="F4" s="88"/>
      <c r="G4" s="88"/>
      <c r="H4" s="88"/>
      <c r="I4" s="88"/>
      <c r="J4" s="88"/>
      <c r="K4" s="88"/>
      <c r="L4" s="88"/>
      <c r="M4" s="88"/>
      <c r="N4" s="88"/>
      <c r="O4" s="88"/>
    </row>
    <row r="5" spans="1:15" x14ac:dyDescent="0.25">
      <c r="A5" s="88"/>
      <c r="B5" s="88"/>
      <c r="C5" s="88"/>
      <c r="D5" s="88"/>
      <c r="E5" s="88"/>
      <c r="F5" s="88"/>
      <c r="G5" s="88"/>
      <c r="H5" s="88"/>
      <c r="I5" s="88"/>
      <c r="J5" s="88"/>
      <c r="K5" s="88"/>
      <c r="L5" s="88"/>
      <c r="M5" s="88"/>
      <c r="N5" s="88"/>
      <c r="O5" s="88"/>
    </row>
    <row r="7" spans="1:15" x14ac:dyDescent="0.25">
      <c r="A7" s="274" t="s">
        <v>721</v>
      </c>
      <c r="B7" s="275"/>
      <c r="C7" s="275"/>
      <c r="D7" s="275"/>
      <c r="E7" s="275"/>
      <c r="F7" s="275"/>
      <c r="G7" s="275"/>
      <c r="H7" s="275"/>
      <c r="I7" s="275"/>
      <c r="J7" s="275"/>
      <c r="K7" s="275"/>
      <c r="L7" s="275"/>
      <c r="M7" s="275"/>
      <c r="N7" s="275"/>
      <c r="O7" s="276"/>
    </row>
    <row r="9" spans="1:15" ht="14.45" customHeight="1" x14ac:dyDescent="0.25">
      <c r="B9" s="90" t="s">
        <v>722</v>
      </c>
      <c r="C9" s="90"/>
      <c r="D9" s="90"/>
      <c r="E9" s="90"/>
      <c r="F9" s="90"/>
      <c r="G9" s="90"/>
      <c r="H9" s="90"/>
      <c r="I9" s="90"/>
      <c r="J9" s="90"/>
      <c r="K9" s="90"/>
      <c r="L9" s="90"/>
      <c r="M9" s="90"/>
      <c r="N9" s="90"/>
      <c r="O9" s="90"/>
    </row>
    <row r="10" spans="1:15" ht="14.45" customHeight="1" x14ac:dyDescent="0.25">
      <c r="B10" s="90"/>
      <c r="C10" s="90"/>
      <c r="D10" s="90"/>
      <c r="E10" s="90"/>
      <c r="F10" s="90"/>
      <c r="G10" s="90"/>
      <c r="H10" s="90"/>
      <c r="I10" s="90"/>
      <c r="J10" s="90"/>
      <c r="K10" s="90"/>
      <c r="L10" s="90"/>
      <c r="M10" s="90"/>
      <c r="N10" s="90"/>
      <c r="O10" s="90"/>
    </row>
    <row r="11" spans="1:15" ht="14.45" customHeight="1" x14ac:dyDescent="0.25">
      <c r="B11" s="90"/>
      <c r="C11" s="90"/>
      <c r="D11" s="90"/>
      <c r="E11" s="90"/>
      <c r="F11" s="90"/>
      <c r="G11" s="90"/>
      <c r="H11" s="90"/>
      <c r="I11" s="90"/>
      <c r="J11" s="90"/>
      <c r="K11" s="90"/>
      <c r="L11" s="90"/>
      <c r="M11" s="90"/>
      <c r="N11" s="90"/>
      <c r="O11" s="90"/>
    </row>
    <row r="13" spans="1:15" x14ac:dyDescent="0.25">
      <c r="B13" s="90" t="s">
        <v>726</v>
      </c>
      <c r="C13" s="90"/>
      <c r="D13" s="90"/>
      <c r="E13" s="90"/>
      <c r="F13" s="90"/>
      <c r="G13" s="90"/>
      <c r="H13" s="90"/>
      <c r="I13" s="90"/>
      <c r="J13" s="90"/>
      <c r="K13" s="90"/>
      <c r="L13" s="90"/>
      <c r="M13" s="90"/>
      <c r="N13" s="90"/>
      <c r="O13" s="90"/>
    </row>
    <row r="14" spans="1:15" x14ac:dyDescent="0.25">
      <c r="B14" s="90"/>
      <c r="C14" s="90"/>
      <c r="D14" s="90"/>
      <c r="E14" s="90"/>
      <c r="F14" s="90"/>
      <c r="G14" s="90"/>
      <c r="H14" s="90"/>
      <c r="I14" s="90"/>
      <c r="J14" s="90"/>
      <c r="K14" s="90"/>
      <c r="L14" s="90"/>
      <c r="M14" s="90"/>
      <c r="N14" s="90"/>
      <c r="O14" s="90"/>
    </row>
    <row r="15" spans="1:15" x14ac:dyDescent="0.25">
      <c r="B15" s="215"/>
      <c r="C15" s="215"/>
      <c r="D15" s="215"/>
      <c r="E15" s="215"/>
      <c r="F15" s="215"/>
      <c r="G15" s="215"/>
      <c r="H15" s="215"/>
      <c r="I15" s="215"/>
      <c r="J15" s="215"/>
      <c r="K15" s="215"/>
      <c r="L15" s="215"/>
      <c r="M15" s="215"/>
      <c r="N15" s="215"/>
      <c r="O15" s="215"/>
    </row>
    <row r="16" spans="1:15" x14ac:dyDescent="0.25">
      <c r="A16" s="274" t="s">
        <v>723</v>
      </c>
      <c r="B16" s="275"/>
      <c r="C16" s="275"/>
      <c r="D16" s="275"/>
      <c r="E16" s="275"/>
      <c r="F16" s="275"/>
      <c r="G16" s="275"/>
      <c r="H16" s="275"/>
      <c r="I16" s="275"/>
      <c r="J16" s="275"/>
      <c r="K16" s="275"/>
      <c r="L16" s="275"/>
      <c r="M16" s="275"/>
      <c r="N16" s="275"/>
      <c r="O16" s="276"/>
    </row>
    <row r="17" spans="1:15" x14ac:dyDescent="0.25">
      <c r="B17" s="215"/>
      <c r="C17" s="215"/>
      <c r="D17" s="215"/>
      <c r="E17" s="215"/>
      <c r="F17" s="215"/>
      <c r="G17" s="215"/>
      <c r="H17" s="215"/>
      <c r="I17" s="215"/>
      <c r="J17" s="215"/>
      <c r="K17" s="215"/>
      <c r="L17" s="215"/>
      <c r="M17" s="215"/>
      <c r="N17" s="215"/>
      <c r="O17" s="215"/>
    </row>
    <row r="18" spans="1:15" ht="14.45" customHeight="1" x14ac:dyDescent="0.25">
      <c r="B18" s="90" t="s">
        <v>724</v>
      </c>
      <c r="C18" s="90"/>
      <c r="D18" s="90"/>
      <c r="E18" s="90"/>
      <c r="F18" s="90"/>
      <c r="G18" s="90"/>
      <c r="H18" s="90"/>
      <c r="I18" s="90"/>
      <c r="J18" s="90"/>
      <c r="K18" s="90"/>
      <c r="L18" s="90"/>
      <c r="M18" s="90"/>
      <c r="N18" s="90"/>
      <c r="O18" s="90"/>
    </row>
    <row r="19" spans="1:15" x14ac:dyDescent="0.25">
      <c r="B19" s="215"/>
      <c r="C19" s="215"/>
      <c r="D19" s="215"/>
      <c r="E19" s="215"/>
      <c r="F19" s="215"/>
      <c r="G19" s="215"/>
      <c r="H19" s="215"/>
      <c r="I19" s="215"/>
      <c r="J19" s="215"/>
      <c r="K19" s="215"/>
      <c r="L19" s="215"/>
      <c r="M19" s="215"/>
      <c r="N19" s="215"/>
      <c r="O19" s="215"/>
    </row>
    <row r="20" spans="1:15" x14ac:dyDescent="0.25">
      <c r="A20" s="115"/>
      <c r="B20" s="90" t="s">
        <v>725</v>
      </c>
      <c r="C20" s="90"/>
      <c r="D20" s="90"/>
      <c r="E20" s="90"/>
      <c r="F20" s="90"/>
      <c r="G20" s="90"/>
      <c r="H20" s="90"/>
      <c r="I20" s="90"/>
      <c r="J20" s="90"/>
      <c r="K20" s="90"/>
      <c r="L20" s="90"/>
      <c r="M20" s="90"/>
      <c r="N20" s="90"/>
      <c r="O20" s="90"/>
    </row>
    <row r="21" spans="1:15" x14ac:dyDescent="0.25">
      <c r="B21" s="90"/>
      <c r="C21" s="90"/>
      <c r="D21" s="90"/>
      <c r="E21" s="90"/>
      <c r="F21" s="90"/>
      <c r="G21" s="90"/>
      <c r="H21" s="90"/>
      <c r="I21" s="90"/>
      <c r="J21" s="90"/>
      <c r="K21" s="90"/>
      <c r="L21" s="90"/>
      <c r="M21" s="90"/>
      <c r="N21" s="90"/>
      <c r="O21" s="90"/>
    </row>
    <row r="22" spans="1:15" x14ac:dyDescent="0.25">
      <c r="B22" s="215"/>
      <c r="C22" s="215"/>
      <c r="D22" s="215"/>
      <c r="E22" s="215"/>
      <c r="F22" s="215"/>
      <c r="G22" s="215"/>
      <c r="H22" s="215"/>
      <c r="I22" s="215"/>
      <c r="J22" s="215"/>
      <c r="K22" s="215"/>
      <c r="L22" s="215"/>
      <c r="M22" s="215"/>
      <c r="N22" s="215"/>
      <c r="O22" s="215"/>
    </row>
    <row r="23" spans="1:15" x14ac:dyDescent="0.25">
      <c r="B23" s="90" t="s">
        <v>727</v>
      </c>
      <c r="C23" s="90"/>
      <c r="D23" s="90"/>
      <c r="E23" s="90"/>
      <c r="F23" s="90"/>
      <c r="G23" s="90"/>
      <c r="H23" s="90"/>
      <c r="I23" s="90"/>
      <c r="J23" s="90"/>
      <c r="K23" s="90"/>
      <c r="L23" s="90"/>
      <c r="M23" s="90"/>
      <c r="N23" s="90"/>
      <c r="O23" s="90"/>
    </row>
    <row r="24" spans="1:15" x14ac:dyDescent="0.25">
      <c r="B24" s="90"/>
      <c r="C24" s="90"/>
      <c r="D24" s="90"/>
      <c r="E24" s="90"/>
      <c r="F24" s="90"/>
      <c r="G24" s="90"/>
      <c r="H24" s="90"/>
      <c r="I24" s="90"/>
      <c r="J24" s="90"/>
      <c r="K24" s="90"/>
      <c r="L24" s="90"/>
      <c r="M24" s="90"/>
      <c r="N24" s="90"/>
      <c r="O24" s="90"/>
    </row>
    <row r="25" spans="1:15" x14ac:dyDescent="0.25">
      <c r="B25" s="215"/>
      <c r="C25" s="215"/>
      <c r="D25" s="215"/>
      <c r="E25" s="215"/>
      <c r="F25" s="215"/>
      <c r="G25" s="215"/>
      <c r="H25" s="215"/>
      <c r="I25" s="215"/>
      <c r="J25" s="215"/>
      <c r="K25" s="215"/>
      <c r="L25" s="215"/>
      <c r="M25" s="215"/>
      <c r="N25" s="215"/>
      <c r="O25" s="215"/>
    </row>
    <row r="26" spans="1:15" x14ac:dyDescent="0.25">
      <c r="A26" s="274" t="s">
        <v>728</v>
      </c>
      <c r="B26" s="275"/>
      <c r="C26" s="275"/>
      <c r="D26" s="275"/>
      <c r="E26" s="275"/>
      <c r="F26" s="275"/>
      <c r="G26" s="275"/>
      <c r="H26" s="275"/>
      <c r="I26" s="275"/>
      <c r="J26" s="275"/>
      <c r="K26" s="275"/>
      <c r="L26" s="275"/>
      <c r="M26" s="275"/>
      <c r="N26" s="275"/>
      <c r="O26" s="276"/>
    </row>
    <row r="27" spans="1:15" x14ac:dyDescent="0.25">
      <c r="B27" s="215"/>
      <c r="C27" s="215"/>
      <c r="D27" s="215"/>
      <c r="E27" s="215"/>
      <c r="F27" s="215"/>
      <c r="G27" s="215"/>
      <c r="H27" s="215"/>
      <c r="I27" s="215"/>
      <c r="J27" s="215"/>
      <c r="K27" s="215"/>
      <c r="L27" s="215"/>
      <c r="M27" s="215"/>
      <c r="N27" s="215"/>
      <c r="O27" s="215"/>
    </row>
    <row r="28" spans="1:15" x14ac:dyDescent="0.25">
      <c r="B28" s="90" t="s">
        <v>724</v>
      </c>
      <c r="C28" s="90"/>
      <c r="D28" s="90"/>
      <c r="E28" s="90"/>
      <c r="F28" s="90"/>
      <c r="G28" s="90"/>
      <c r="H28" s="90"/>
      <c r="I28" s="90"/>
      <c r="J28" s="90"/>
      <c r="K28" s="90"/>
      <c r="L28" s="90"/>
      <c r="M28" s="90"/>
      <c r="N28" s="90"/>
      <c r="O28" s="90"/>
    </row>
    <row r="29" spans="1:15" x14ac:dyDescent="0.25">
      <c r="B29" s="215"/>
      <c r="C29" s="215"/>
      <c r="D29" s="215"/>
      <c r="E29" s="215"/>
      <c r="F29" s="215"/>
      <c r="G29" s="215"/>
      <c r="H29" s="215"/>
      <c r="I29" s="215"/>
      <c r="J29" s="215"/>
      <c r="K29" s="215"/>
      <c r="L29" s="215"/>
      <c r="M29" s="215"/>
      <c r="N29" s="215"/>
      <c r="O29" s="215"/>
    </row>
    <row r="30" spans="1:15" x14ac:dyDescent="0.25">
      <c r="B30" s="90" t="s">
        <v>729</v>
      </c>
      <c r="C30" s="90"/>
      <c r="D30" s="90"/>
      <c r="E30" s="90"/>
      <c r="F30" s="90"/>
      <c r="G30" s="90"/>
      <c r="H30" s="90"/>
      <c r="I30" s="90"/>
      <c r="J30" s="90"/>
      <c r="K30" s="90"/>
      <c r="L30" s="90"/>
      <c r="M30" s="90"/>
      <c r="N30" s="90"/>
      <c r="O30" s="90"/>
    </row>
    <row r="31" spans="1:15" x14ac:dyDescent="0.25">
      <c r="B31" s="90"/>
      <c r="C31" s="90"/>
      <c r="D31" s="90"/>
      <c r="E31" s="90"/>
      <c r="F31" s="90"/>
      <c r="G31" s="90"/>
      <c r="H31" s="90"/>
      <c r="I31" s="90"/>
      <c r="J31" s="90"/>
      <c r="K31" s="90"/>
      <c r="L31" s="90"/>
      <c r="M31" s="90"/>
      <c r="N31" s="90"/>
      <c r="O31" s="90"/>
    </row>
    <row r="32" spans="1:15" x14ac:dyDescent="0.25">
      <c r="B32" s="215"/>
      <c r="C32" s="215"/>
      <c r="D32" s="215"/>
      <c r="E32" s="215"/>
      <c r="F32" s="215"/>
      <c r="G32" s="215"/>
      <c r="H32" s="215"/>
      <c r="I32" s="215"/>
      <c r="J32" s="215"/>
      <c r="K32" s="215"/>
      <c r="L32" s="215"/>
      <c r="M32" s="215"/>
      <c r="N32" s="215"/>
      <c r="O32" s="215"/>
    </row>
    <row r="33" spans="1:15" x14ac:dyDescent="0.25">
      <c r="A33" s="274" t="s">
        <v>730</v>
      </c>
      <c r="B33" s="275"/>
      <c r="C33" s="275"/>
      <c r="D33" s="275"/>
      <c r="E33" s="275"/>
      <c r="F33" s="275"/>
      <c r="G33" s="275"/>
      <c r="H33" s="275"/>
      <c r="I33" s="275"/>
      <c r="J33" s="275"/>
      <c r="K33" s="275"/>
      <c r="L33" s="275"/>
      <c r="M33" s="275"/>
      <c r="N33" s="275"/>
      <c r="O33" s="276"/>
    </row>
    <row r="34" spans="1:15" x14ac:dyDescent="0.25">
      <c r="B34" s="215"/>
      <c r="C34" s="215"/>
      <c r="D34" s="215"/>
      <c r="E34" s="215"/>
      <c r="F34" s="215"/>
      <c r="G34" s="215"/>
      <c r="H34" s="215"/>
      <c r="I34" s="215"/>
      <c r="J34" s="215"/>
      <c r="K34" s="215"/>
      <c r="L34" s="215"/>
      <c r="M34" s="215"/>
      <c r="N34" s="215"/>
      <c r="O34" s="215"/>
    </row>
    <row r="35" spans="1:15" x14ac:dyDescent="0.25">
      <c r="B35" s="90" t="s">
        <v>735</v>
      </c>
      <c r="C35" s="90"/>
      <c r="D35" s="90"/>
      <c r="E35" s="90"/>
      <c r="F35" s="90"/>
      <c r="G35" s="90"/>
      <c r="H35" s="90"/>
      <c r="I35" s="90"/>
      <c r="J35" s="90"/>
      <c r="K35" s="90"/>
      <c r="L35" s="90"/>
      <c r="M35" s="90"/>
      <c r="N35" s="90"/>
      <c r="O35" s="90"/>
    </row>
    <row r="36" spans="1:15" x14ac:dyDescent="0.25">
      <c r="B36" s="90"/>
      <c r="C36" s="90"/>
      <c r="D36" s="90"/>
      <c r="E36" s="90"/>
      <c r="F36" s="90"/>
      <c r="G36" s="90"/>
      <c r="H36" s="90"/>
      <c r="I36" s="90"/>
      <c r="J36" s="90"/>
      <c r="K36" s="90"/>
      <c r="L36" s="90"/>
      <c r="M36" s="90"/>
      <c r="N36" s="90"/>
      <c r="O36" s="90"/>
    </row>
    <row r="37" spans="1:15" x14ac:dyDescent="0.25">
      <c r="B37" s="215"/>
      <c r="C37" s="215"/>
      <c r="D37" s="215"/>
      <c r="E37" s="215"/>
      <c r="F37" s="215"/>
      <c r="G37" s="215"/>
      <c r="H37" s="215"/>
      <c r="I37" s="215"/>
      <c r="J37" s="215"/>
      <c r="K37" s="215"/>
      <c r="L37" s="215"/>
      <c r="M37" s="215"/>
      <c r="N37" s="215"/>
      <c r="O37" s="215"/>
    </row>
    <row r="38" spans="1:15" x14ac:dyDescent="0.25">
      <c r="A38" s="274" t="s">
        <v>731</v>
      </c>
      <c r="B38" s="275"/>
      <c r="C38" s="275"/>
      <c r="D38" s="275"/>
      <c r="E38" s="275"/>
      <c r="F38" s="275"/>
      <c r="G38" s="275"/>
      <c r="H38" s="275"/>
      <c r="I38" s="275"/>
      <c r="J38" s="275"/>
      <c r="K38" s="275"/>
      <c r="L38" s="275"/>
      <c r="M38" s="275"/>
      <c r="N38" s="275"/>
      <c r="O38" s="276"/>
    </row>
    <row r="39" spans="1:15" x14ac:dyDescent="0.25">
      <c r="B39" s="215"/>
      <c r="C39" s="215"/>
      <c r="D39" s="215"/>
      <c r="E39" s="215"/>
      <c r="F39" s="215"/>
      <c r="G39" s="215"/>
      <c r="H39" s="215"/>
      <c r="I39" s="215"/>
      <c r="J39" s="215"/>
      <c r="K39" s="215"/>
      <c r="L39" s="215"/>
      <c r="M39" s="215"/>
      <c r="N39" s="215"/>
      <c r="O39" s="215"/>
    </row>
    <row r="40" spans="1:15" x14ac:dyDescent="0.25">
      <c r="B40" s="90" t="s">
        <v>732</v>
      </c>
      <c r="C40" s="90"/>
      <c r="D40" s="90"/>
      <c r="E40" s="90"/>
      <c r="F40" s="90"/>
      <c r="G40" s="90"/>
      <c r="H40" s="90"/>
      <c r="I40" s="90"/>
      <c r="J40" s="90"/>
      <c r="K40" s="90"/>
      <c r="L40" s="90"/>
      <c r="M40" s="90"/>
      <c r="N40" s="90"/>
      <c r="O40" s="90"/>
    </row>
    <row r="41" spans="1:15" x14ac:dyDescent="0.25">
      <c r="B41" s="90"/>
      <c r="C41" s="90"/>
      <c r="D41" s="90"/>
      <c r="E41" s="90"/>
      <c r="F41" s="90"/>
      <c r="G41" s="90"/>
      <c r="H41" s="90"/>
      <c r="I41" s="90"/>
      <c r="J41" s="90"/>
      <c r="K41" s="90"/>
      <c r="L41" s="90"/>
      <c r="M41" s="90"/>
      <c r="N41" s="90"/>
      <c r="O41" s="90"/>
    </row>
    <row r="42" spans="1:15" x14ac:dyDescent="0.25">
      <c r="B42" s="215"/>
      <c r="C42" s="215"/>
      <c r="D42" s="215"/>
      <c r="E42" s="215"/>
      <c r="F42" s="215"/>
      <c r="G42" s="215"/>
      <c r="H42" s="215"/>
      <c r="I42" s="215"/>
      <c r="J42" s="215"/>
      <c r="K42" s="215"/>
      <c r="L42" s="215"/>
      <c r="M42" s="215"/>
      <c r="N42" s="215"/>
      <c r="O42" s="215"/>
    </row>
    <row r="43" spans="1:15" x14ac:dyDescent="0.25">
      <c r="B43" s="90" t="s">
        <v>733</v>
      </c>
      <c r="C43" s="90"/>
      <c r="D43" s="90"/>
      <c r="E43" s="90"/>
      <c r="F43" s="90"/>
      <c r="G43" s="90"/>
      <c r="H43" s="90"/>
      <c r="I43" s="90"/>
      <c r="J43" s="90"/>
      <c r="K43" s="90"/>
      <c r="L43" s="90"/>
      <c r="M43" s="90"/>
      <c r="N43" s="90"/>
      <c r="O43" s="90"/>
    </row>
    <row r="44" spans="1:15" x14ac:dyDescent="0.25">
      <c r="B44" s="90"/>
      <c r="C44" s="90"/>
      <c r="D44" s="90"/>
      <c r="E44" s="90"/>
      <c r="F44" s="90"/>
      <c r="G44" s="90"/>
      <c r="H44" s="90"/>
      <c r="I44" s="90"/>
      <c r="J44" s="90"/>
      <c r="K44" s="90"/>
      <c r="L44" s="90"/>
      <c r="M44" s="90"/>
      <c r="N44" s="90"/>
      <c r="O44" s="90"/>
    </row>
    <row r="45" spans="1:15" x14ac:dyDescent="0.25">
      <c r="B45" s="90"/>
      <c r="C45" s="90"/>
      <c r="D45" s="90"/>
      <c r="E45" s="90"/>
      <c r="F45" s="90"/>
      <c r="G45" s="90"/>
      <c r="H45" s="90"/>
      <c r="I45" s="90"/>
      <c r="J45" s="90"/>
      <c r="K45" s="90"/>
      <c r="L45" s="90"/>
      <c r="M45" s="90"/>
      <c r="N45" s="90"/>
      <c r="O45" s="90"/>
    </row>
    <row r="46" spans="1:15" x14ac:dyDescent="0.25">
      <c r="B46" s="215"/>
      <c r="C46" s="215"/>
      <c r="D46" s="215"/>
      <c r="E46" s="215"/>
      <c r="F46" s="215"/>
      <c r="G46" s="215"/>
      <c r="H46" s="215"/>
      <c r="I46" s="215"/>
      <c r="J46" s="215"/>
      <c r="K46" s="215"/>
      <c r="L46" s="215"/>
      <c r="M46" s="215"/>
      <c r="N46" s="215"/>
      <c r="O46" s="215"/>
    </row>
    <row r="47" spans="1:15" x14ac:dyDescent="0.25">
      <c r="A47" s="274" t="s">
        <v>734</v>
      </c>
      <c r="B47" s="275"/>
      <c r="C47" s="275"/>
      <c r="D47" s="275"/>
      <c r="E47" s="275"/>
      <c r="F47" s="275"/>
      <c r="G47" s="275"/>
      <c r="H47" s="275"/>
      <c r="I47" s="275"/>
      <c r="J47" s="275"/>
      <c r="K47" s="275"/>
      <c r="L47" s="275"/>
      <c r="M47" s="275"/>
      <c r="N47" s="275"/>
      <c r="O47" s="276"/>
    </row>
    <row r="48" spans="1:15" x14ac:dyDescent="0.25">
      <c r="B48" s="215"/>
      <c r="C48" s="215"/>
      <c r="D48" s="215"/>
      <c r="E48" s="215"/>
      <c r="F48" s="215"/>
      <c r="G48" s="215"/>
      <c r="H48" s="215"/>
      <c r="I48" s="215"/>
      <c r="J48" s="215"/>
      <c r="K48" s="215"/>
      <c r="L48" s="215"/>
      <c r="M48" s="215"/>
      <c r="N48" s="215"/>
      <c r="O48" s="215"/>
    </row>
    <row r="49" spans="1:16" x14ac:dyDescent="0.25">
      <c r="B49" s="277" t="s">
        <v>736</v>
      </c>
      <c r="C49" s="215"/>
      <c r="D49" s="215"/>
      <c r="E49" s="215"/>
      <c r="F49" s="215"/>
      <c r="G49" s="215"/>
      <c r="H49" s="215"/>
      <c r="I49" s="215"/>
      <c r="J49" s="215"/>
      <c r="K49" s="215"/>
      <c r="L49" s="215"/>
      <c r="M49" s="215"/>
      <c r="N49" s="215"/>
      <c r="O49" s="215"/>
    </row>
    <row r="50" spans="1:16" x14ac:dyDescent="0.25">
      <c r="B50" s="215"/>
      <c r="C50" s="215"/>
      <c r="D50" s="215"/>
      <c r="E50" s="215"/>
      <c r="F50" s="215"/>
      <c r="G50" s="215"/>
      <c r="H50" s="215"/>
      <c r="I50" s="215"/>
      <c r="J50" s="215"/>
      <c r="K50" s="215"/>
      <c r="L50" s="215"/>
      <c r="M50" s="215"/>
      <c r="N50" s="215"/>
      <c r="O50" s="215"/>
    </row>
    <row r="51" spans="1:16" x14ac:dyDescent="0.25">
      <c r="B51" s="90" t="s">
        <v>737</v>
      </c>
      <c r="C51" s="90"/>
      <c r="D51" s="90"/>
      <c r="E51" s="90"/>
      <c r="F51" s="90"/>
      <c r="G51" s="90"/>
      <c r="H51" s="90"/>
      <c r="I51" s="90"/>
      <c r="J51" s="90"/>
      <c r="K51" s="90"/>
      <c r="L51" s="90"/>
      <c r="M51" s="90"/>
      <c r="N51" s="90"/>
      <c r="O51" s="90"/>
    </row>
    <row r="52" spans="1:16" x14ac:dyDescent="0.25">
      <c r="B52" s="90"/>
      <c r="C52" s="90"/>
      <c r="D52" s="90"/>
      <c r="E52" s="90"/>
      <c r="F52" s="90"/>
      <c r="G52" s="90"/>
      <c r="H52" s="90"/>
      <c r="I52" s="90"/>
      <c r="J52" s="90"/>
      <c r="K52" s="90"/>
      <c r="L52" s="90"/>
      <c r="M52" s="90"/>
      <c r="N52" s="90"/>
      <c r="O52" s="90"/>
    </row>
    <row r="53" spans="1:16" x14ac:dyDescent="0.25">
      <c r="B53" s="215"/>
      <c r="C53" s="215"/>
      <c r="D53" s="215"/>
      <c r="E53" s="215"/>
      <c r="F53" s="215"/>
      <c r="G53" s="215"/>
      <c r="H53" s="215"/>
      <c r="I53" s="215"/>
      <c r="J53" s="215"/>
      <c r="K53" s="215"/>
      <c r="L53" s="215"/>
      <c r="M53" s="215"/>
      <c r="N53" s="215"/>
      <c r="O53" s="215"/>
    </row>
    <row r="54" spans="1:16" x14ac:dyDescent="0.25">
      <c r="B54" s="90" t="s">
        <v>738</v>
      </c>
      <c r="C54" s="90"/>
      <c r="D54" s="90"/>
      <c r="E54" s="90"/>
      <c r="F54" s="90"/>
      <c r="G54" s="90"/>
      <c r="H54" s="90"/>
      <c r="I54" s="90"/>
      <c r="J54" s="90"/>
      <c r="K54" s="90"/>
      <c r="L54" s="90"/>
      <c r="M54" s="90"/>
      <c r="N54" s="90"/>
      <c r="O54" s="90"/>
    </row>
    <row r="55" spans="1:16" x14ac:dyDescent="0.25">
      <c r="B55" s="90"/>
      <c r="C55" s="90"/>
      <c r="D55" s="90"/>
      <c r="E55" s="90"/>
      <c r="F55" s="90"/>
      <c r="G55" s="90"/>
      <c r="H55" s="90"/>
      <c r="I55" s="90"/>
      <c r="J55" s="90"/>
      <c r="K55" s="90"/>
      <c r="L55" s="90"/>
      <c r="M55" s="90"/>
      <c r="N55" s="90"/>
      <c r="O55" s="90"/>
    </row>
    <row r="56" spans="1:16" x14ac:dyDescent="0.25">
      <c r="B56" s="90"/>
      <c r="C56" s="90"/>
      <c r="D56" s="90"/>
      <c r="E56" s="90"/>
      <c r="F56" s="90"/>
      <c r="G56" s="90"/>
      <c r="H56" s="90"/>
      <c r="I56" s="90"/>
      <c r="J56" s="90"/>
      <c r="K56" s="90"/>
      <c r="L56" s="90"/>
      <c r="M56" s="90"/>
      <c r="N56" s="90"/>
      <c r="O56" s="90"/>
    </row>
    <row r="57" spans="1:16" x14ac:dyDescent="0.25">
      <c r="B57" s="215"/>
      <c r="C57" s="215"/>
      <c r="D57" s="215"/>
      <c r="E57" s="215"/>
      <c r="F57" s="215"/>
      <c r="G57" s="215"/>
      <c r="H57" s="215"/>
      <c r="I57" s="215"/>
      <c r="J57" s="215"/>
      <c r="K57" s="215"/>
      <c r="L57" s="215"/>
      <c r="M57" s="215"/>
      <c r="N57" s="215"/>
      <c r="O57" s="215"/>
    </row>
    <row r="58" spans="1:16" x14ac:dyDescent="0.25">
      <c r="A58" s="88" t="s">
        <v>777</v>
      </c>
      <c r="B58" s="88"/>
      <c r="C58" s="88"/>
      <c r="D58" s="88"/>
      <c r="E58" s="88"/>
      <c r="F58" s="88"/>
      <c r="G58" s="88"/>
      <c r="H58" s="88"/>
      <c r="I58" s="88"/>
      <c r="J58" s="88"/>
      <c r="K58" s="88"/>
      <c r="L58" s="88"/>
      <c r="M58" s="88"/>
      <c r="N58" s="88"/>
      <c r="O58" s="88"/>
    </row>
    <row r="59" spans="1:16" x14ac:dyDescent="0.25">
      <c r="A59" s="88"/>
      <c r="B59" s="88"/>
      <c r="C59" s="88"/>
      <c r="D59" s="88"/>
      <c r="E59" s="88"/>
      <c r="F59" s="88"/>
      <c r="G59" s="88"/>
      <c r="H59" s="88"/>
      <c r="I59" s="88"/>
      <c r="J59" s="88"/>
      <c r="K59" s="88"/>
      <c r="L59" s="88"/>
      <c r="M59" s="88"/>
      <c r="N59" s="88"/>
      <c r="O59" s="88"/>
    </row>
    <row r="60" spans="1:16" x14ac:dyDescent="0.25">
      <c r="C60" s="214"/>
    </row>
    <row r="61" spans="1:16" x14ac:dyDescent="0.25">
      <c r="A61" s="10" t="s">
        <v>739</v>
      </c>
      <c r="C61" s="214">
        <v>1</v>
      </c>
      <c r="P61" s="64" t="s">
        <v>740</v>
      </c>
    </row>
    <row r="62" spans="1:16" x14ac:dyDescent="0.25">
      <c r="P62" s="64" t="s">
        <v>741</v>
      </c>
    </row>
    <row r="63" spans="1:16" x14ac:dyDescent="0.25">
      <c r="P63" s="64" t="s">
        <v>742</v>
      </c>
    </row>
    <row r="64" spans="1:16" x14ac:dyDescent="0.25">
      <c r="A64" s="10" t="s">
        <v>750</v>
      </c>
      <c r="C64" s="90" t="str">
        <f>IF(C61=2,P65,IF(C61=3,P66,IF(C61=4,P67,"")))</f>
        <v/>
      </c>
      <c r="D64" s="90"/>
      <c r="E64" s="90"/>
      <c r="F64" s="90"/>
      <c r="G64" s="90"/>
      <c r="H64" s="90"/>
      <c r="I64" s="90"/>
      <c r="J64" s="90"/>
      <c r="K64" s="90"/>
      <c r="L64" s="90"/>
      <c r="M64" s="90"/>
      <c r="N64" s="90"/>
      <c r="O64" s="90"/>
      <c r="P64" s="64"/>
    </row>
    <row r="65" spans="1:16" x14ac:dyDescent="0.25">
      <c r="C65" s="90"/>
      <c r="D65" s="90"/>
      <c r="E65" s="90"/>
      <c r="F65" s="90"/>
      <c r="G65" s="90"/>
      <c r="H65" s="90"/>
      <c r="I65" s="90"/>
      <c r="J65" s="90"/>
      <c r="K65" s="90"/>
      <c r="L65" s="90"/>
      <c r="M65" s="90"/>
      <c r="N65" s="90"/>
      <c r="O65" s="90"/>
      <c r="P65" s="64" t="s">
        <v>743</v>
      </c>
    </row>
    <row r="66" spans="1:16" x14ac:dyDescent="0.25">
      <c r="C66" s="90"/>
      <c r="D66" s="90"/>
      <c r="E66" s="90"/>
      <c r="F66" s="90"/>
      <c r="G66" s="90"/>
      <c r="H66" s="90"/>
      <c r="I66" s="90"/>
      <c r="J66" s="90"/>
      <c r="K66" s="90"/>
      <c r="L66" s="90"/>
      <c r="M66" s="90"/>
      <c r="N66" s="90"/>
      <c r="O66" s="90"/>
      <c r="P66" s="64" t="s">
        <v>744</v>
      </c>
    </row>
    <row r="67" spans="1:16" x14ac:dyDescent="0.25">
      <c r="A67" s="10" t="s">
        <v>749</v>
      </c>
      <c r="B67" s="10"/>
      <c r="C67" s="10"/>
      <c r="D67" s="10"/>
      <c r="E67" s="10"/>
      <c r="F67" s="10"/>
      <c r="G67" s="10"/>
      <c r="H67" s="2" t="str">
        <f>IF(C61=2,P69,IF(C61=3,P70,IF(C61=4,P71,"")))</f>
        <v/>
      </c>
      <c r="P67" s="64" t="s">
        <v>745</v>
      </c>
    </row>
    <row r="68" spans="1:16" x14ac:dyDescent="0.25">
      <c r="P68" s="64"/>
    </row>
    <row r="69" spans="1:16" x14ac:dyDescent="0.25">
      <c r="P69" s="64" t="s">
        <v>746</v>
      </c>
    </row>
    <row r="70" spans="1:16" x14ac:dyDescent="0.25">
      <c r="A70" s="88" t="s">
        <v>751</v>
      </c>
      <c r="B70" s="88"/>
      <c r="C70" s="88"/>
      <c r="D70" s="88"/>
      <c r="E70" s="88"/>
      <c r="F70" s="88"/>
      <c r="G70" s="88"/>
      <c r="H70" s="88"/>
      <c r="I70" s="88"/>
      <c r="J70" s="88"/>
      <c r="K70" s="88"/>
      <c r="L70" s="88"/>
      <c r="M70" s="88"/>
      <c r="N70" s="88"/>
      <c r="O70" s="88"/>
      <c r="P70" s="64" t="s">
        <v>747</v>
      </c>
    </row>
    <row r="71" spans="1:16" x14ac:dyDescent="0.25">
      <c r="A71" s="88"/>
      <c r="B71" s="88"/>
      <c r="C71" s="88"/>
      <c r="D71" s="88"/>
      <c r="E71" s="88"/>
      <c r="F71" s="88"/>
      <c r="G71" s="88"/>
      <c r="H71" s="88"/>
      <c r="I71" s="88"/>
      <c r="J71" s="88"/>
      <c r="K71" s="88"/>
      <c r="L71" s="88"/>
      <c r="M71" s="88"/>
      <c r="N71" s="88"/>
      <c r="O71" s="88"/>
      <c r="P71" s="64" t="s">
        <v>748</v>
      </c>
    </row>
    <row r="73" spans="1:16" x14ac:dyDescent="0.25">
      <c r="A73" s="278" t="s">
        <v>752</v>
      </c>
      <c r="B73" s="278"/>
      <c r="C73" s="278"/>
      <c r="D73" s="278"/>
      <c r="E73" s="279" t="s">
        <v>31</v>
      </c>
      <c r="F73" s="279"/>
      <c r="G73" s="279"/>
      <c r="H73" s="279" t="s">
        <v>753</v>
      </c>
      <c r="I73" s="279"/>
      <c r="J73" s="279"/>
    </row>
    <row r="74" spans="1:16" x14ac:dyDescent="0.25">
      <c r="A74" s="278"/>
      <c r="B74" s="278"/>
      <c r="C74" s="278"/>
      <c r="D74" s="278"/>
      <c r="E74" s="279"/>
      <c r="F74" s="279"/>
      <c r="G74" s="279"/>
      <c r="H74" s="279"/>
      <c r="I74" s="279"/>
      <c r="J74" s="279"/>
    </row>
    <row r="75" spans="1:16" x14ac:dyDescent="0.25">
      <c r="A75" s="133" t="s">
        <v>754</v>
      </c>
      <c r="B75" s="133"/>
      <c r="C75" s="133"/>
      <c r="D75" s="133"/>
      <c r="E75" s="104" t="s">
        <v>755</v>
      </c>
      <c r="F75" s="104"/>
      <c r="G75" s="104"/>
      <c r="H75" s="104" t="s">
        <v>756</v>
      </c>
      <c r="I75" s="104"/>
      <c r="J75" s="104"/>
    </row>
    <row r="76" spans="1:16" x14ac:dyDescent="0.25">
      <c r="A76" s="133"/>
      <c r="B76" s="133"/>
      <c r="C76" s="133"/>
      <c r="D76" s="133"/>
      <c r="E76" s="104"/>
      <c r="F76" s="104"/>
      <c r="G76" s="104"/>
      <c r="H76" s="104"/>
      <c r="I76" s="104"/>
      <c r="J76" s="104"/>
    </row>
    <row r="77" spans="1:16" x14ac:dyDescent="0.25">
      <c r="A77" s="133"/>
      <c r="B77" s="133"/>
      <c r="C77" s="133"/>
      <c r="D77" s="133"/>
      <c r="E77" s="104"/>
      <c r="F77" s="104"/>
      <c r="G77" s="104"/>
      <c r="H77" s="104"/>
      <c r="I77" s="104"/>
      <c r="J77" s="104"/>
    </row>
    <row r="78" spans="1:16" x14ac:dyDescent="0.25">
      <c r="A78" s="133" t="s">
        <v>757</v>
      </c>
      <c r="B78" s="133"/>
      <c r="C78" s="133"/>
      <c r="D78" s="133"/>
      <c r="E78" s="104" t="s">
        <v>758</v>
      </c>
      <c r="F78" s="104"/>
      <c r="G78" s="104"/>
      <c r="H78" s="104" t="s">
        <v>756</v>
      </c>
      <c r="I78" s="104"/>
      <c r="J78" s="104"/>
    </row>
    <row r="79" spans="1:16" x14ac:dyDescent="0.25">
      <c r="A79" s="133"/>
      <c r="B79" s="133"/>
      <c r="C79" s="133"/>
      <c r="D79" s="133"/>
      <c r="E79" s="104"/>
      <c r="F79" s="104"/>
      <c r="G79" s="104"/>
      <c r="H79" s="104"/>
      <c r="I79" s="104"/>
      <c r="J79" s="104"/>
    </row>
    <row r="80" spans="1:16" x14ac:dyDescent="0.25">
      <c r="A80" s="133"/>
      <c r="B80" s="133"/>
      <c r="C80" s="133"/>
      <c r="D80" s="133"/>
      <c r="E80" s="104"/>
      <c r="F80" s="104"/>
      <c r="G80" s="104"/>
      <c r="H80" s="104"/>
      <c r="I80" s="104"/>
      <c r="J80" s="104"/>
    </row>
    <row r="81" spans="1:10" x14ac:dyDescent="0.25">
      <c r="A81" s="133" t="s">
        <v>759</v>
      </c>
      <c r="B81" s="133"/>
      <c r="C81" s="133"/>
      <c r="D81" s="133"/>
      <c r="E81" s="104" t="s">
        <v>771</v>
      </c>
      <c r="F81" s="104"/>
      <c r="G81" s="104"/>
      <c r="H81" s="131" t="s">
        <v>756</v>
      </c>
      <c r="I81" s="131"/>
      <c r="J81" s="131"/>
    </row>
    <row r="82" spans="1:10" x14ac:dyDescent="0.25">
      <c r="A82" s="133"/>
      <c r="B82" s="133"/>
      <c r="C82" s="133"/>
      <c r="D82" s="133"/>
      <c r="E82" s="104"/>
      <c r="F82" s="104"/>
      <c r="G82" s="104"/>
      <c r="H82" s="131"/>
      <c r="I82" s="131"/>
      <c r="J82" s="131"/>
    </row>
    <row r="83" spans="1:10" x14ac:dyDescent="0.25">
      <c r="A83" s="39" t="s">
        <v>760</v>
      </c>
      <c r="B83" s="39"/>
      <c r="C83" s="39"/>
      <c r="D83" s="39"/>
      <c r="E83" s="104" t="s">
        <v>761</v>
      </c>
      <c r="F83" s="104"/>
      <c r="G83" s="104"/>
      <c r="H83" s="104" t="s">
        <v>756</v>
      </c>
      <c r="I83" s="104"/>
      <c r="J83" s="104"/>
    </row>
    <row r="84" spans="1:10" x14ac:dyDescent="0.25">
      <c r="A84" s="39" t="s">
        <v>762</v>
      </c>
      <c r="B84" s="39"/>
      <c r="C84" s="39"/>
      <c r="D84" s="39"/>
      <c r="E84" s="104" t="s">
        <v>772</v>
      </c>
      <c r="F84" s="104"/>
      <c r="G84" s="104"/>
      <c r="H84" s="104" t="s">
        <v>756</v>
      </c>
      <c r="I84" s="104"/>
      <c r="J84" s="104"/>
    </row>
    <row r="85" spans="1:10" x14ac:dyDescent="0.25">
      <c r="A85" s="39" t="s">
        <v>763</v>
      </c>
      <c r="B85" s="39"/>
      <c r="C85" s="39"/>
      <c r="D85" s="39"/>
      <c r="E85" s="104" t="s">
        <v>764</v>
      </c>
      <c r="F85" s="104"/>
      <c r="G85" s="104"/>
      <c r="H85" s="104" t="s">
        <v>756</v>
      </c>
      <c r="I85" s="104"/>
      <c r="J85" s="104"/>
    </row>
    <row r="86" spans="1:10" x14ac:dyDescent="0.25">
      <c r="A86" s="39" t="s">
        <v>765</v>
      </c>
      <c r="B86" s="39"/>
      <c r="C86" s="39"/>
      <c r="D86" s="39"/>
      <c r="E86" s="104" t="s">
        <v>773</v>
      </c>
      <c r="F86" s="104"/>
      <c r="G86" s="104"/>
      <c r="H86" s="104" t="s">
        <v>756</v>
      </c>
      <c r="I86" s="104"/>
      <c r="J86" s="104"/>
    </row>
    <row r="87" spans="1:10" x14ac:dyDescent="0.25">
      <c r="A87" s="280" t="s">
        <v>734</v>
      </c>
      <c r="B87" s="281"/>
      <c r="C87" s="281"/>
      <c r="D87" s="282"/>
      <c r="E87" s="158" t="s">
        <v>766</v>
      </c>
      <c r="F87" s="283"/>
      <c r="G87" s="159"/>
      <c r="H87" s="158" t="s">
        <v>756</v>
      </c>
      <c r="I87" s="283"/>
      <c r="J87" s="159"/>
    </row>
    <row r="88" spans="1:10" x14ac:dyDescent="0.25">
      <c r="A88" s="119"/>
      <c r="B88" s="120"/>
      <c r="C88" s="120"/>
      <c r="D88" s="284"/>
      <c r="E88" s="167" t="s">
        <v>767</v>
      </c>
      <c r="F88" s="112"/>
      <c r="G88" s="168"/>
      <c r="H88" s="167" t="s">
        <v>768</v>
      </c>
      <c r="I88" s="112"/>
      <c r="J88" s="168"/>
    </row>
    <row r="89" spans="1:10" x14ac:dyDescent="0.25">
      <c r="A89" s="285"/>
      <c r="B89" s="286"/>
      <c r="C89" s="286"/>
      <c r="D89" s="287"/>
      <c r="E89" s="288" t="s">
        <v>769</v>
      </c>
      <c r="F89" s="289"/>
      <c r="G89" s="290"/>
      <c r="H89" s="288" t="s">
        <v>770</v>
      </c>
      <c r="I89" s="289"/>
      <c r="J89" s="290"/>
    </row>
    <row r="90" spans="1:10" x14ac:dyDescent="0.25">
      <c r="A90" s="232" t="s">
        <v>774</v>
      </c>
      <c r="B90" s="232"/>
      <c r="C90" s="232"/>
    </row>
    <row r="91" spans="1:10" x14ac:dyDescent="0.25">
      <c r="A91" s="232" t="s">
        <v>775</v>
      </c>
      <c r="B91" s="232"/>
      <c r="C91" s="232"/>
    </row>
    <row r="92" spans="1:10" x14ac:dyDescent="0.25">
      <c r="A92" s="232" t="s">
        <v>776</v>
      </c>
      <c r="B92" s="232"/>
      <c r="C92" s="232"/>
    </row>
  </sheetData>
  <sheetProtection algorithmName="SHA-512" hashValue="fUITunVscIG3C+XtIzuTeUILKhKbS8NABG6/4Uz1MQQfrBQ0rgmXrBL32zpA/4zCMntWCITTIWSYeUnkr4A/cw==" saltValue="docETlc8DySuK7A1+Igxew==" spinCount="100000" sheet="1" objects="1" scenarios="1"/>
  <mergeCells count="48">
    <mergeCell ref="A84:D84"/>
    <mergeCell ref="E84:G84"/>
    <mergeCell ref="H84:J84"/>
    <mergeCell ref="A87:D89"/>
    <mergeCell ref="A85:D85"/>
    <mergeCell ref="E85:G85"/>
    <mergeCell ref="H85:J85"/>
    <mergeCell ref="A86:D86"/>
    <mergeCell ref="E86:G86"/>
    <mergeCell ref="H86:J86"/>
    <mergeCell ref="E87:G87"/>
    <mergeCell ref="H87:J87"/>
    <mergeCell ref="E88:G88"/>
    <mergeCell ref="E89:G89"/>
    <mergeCell ref="H88:J88"/>
    <mergeCell ref="H89:J89"/>
    <mergeCell ref="A81:D82"/>
    <mergeCell ref="E81:G82"/>
    <mergeCell ref="H81:J82"/>
    <mergeCell ref="A83:D83"/>
    <mergeCell ref="E83:G83"/>
    <mergeCell ref="H83:J83"/>
    <mergeCell ref="A73:D74"/>
    <mergeCell ref="A78:D80"/>
    <mergeCell ref="E73:G74"/>
    <mergeCell ref="H73:J74"/>
    <mergeCell ref="A75:D77"/>
    <mergeCell ref="E75:G77"/>
    <mergeCell ref="H75:J77"/>
    <mergeCell ref="E78:G80"/>
    <mergeCell ref="H78:J80"/>
    <mergeCell ref="B51:O52"/>
    <mergeCell ref="A70:O71"/>
    <mergeCell ref="C64:O66"/>
    <mergeCell ref="B23:O24"/>
    <mergeCell ref="B28:O28"/>
    <mergeCell ref="A58:O59"/>
    <mergeCell ref="B54:O56"/>
    <mergeCell ref="B30:O31"/>
    <mergeCell ref="B35:O36"/>
    <mergeCell ref="B40:O41"/>
    <mergeCell ref="B43:O45"/>
    <mergeCell ref="A1:O2"/>
    <mergeCell ref="A4:O5"/>
    <mergeCell ref="B13:O14"/>
    <mergeCell ref="B18:O18"/>
    <mergeCell ref="B20:O21"/>
    <mergeCell ref="B9:O11"/>
  </mergeCells>
  <hyperlinks>
    <hyperlink ref="A1:O2" location="Main!A1" display="გრძელი QT სინდრომი (Long QT syndrome - LQS)" xr:uid="{94B257C6-0C98-433A-8F68-3674EBEE4835}"/>
    <hyperlink ref="A4:O5" location="Main!A1" display="გრძელი QT სინდრომი (Long QT syndrome - LQS)" xr:uid="{D4F4C239-8899-4D54-A8FB-4E1D753BF4B9}"/>
    <hyperlink ref="A58:O59" location="Main!A1" display="გრძელი QT სინდრომი (Long QT syndrome - LQS)" xr:uid="{29DB62C2-C798-45BC-AABE-C13143C6FA98}"/>
    <hyperlink ref="A70:O71" location="Main!A1" display="გრძელი QT სინდრომი (Long QT syndrome - LQS)" xr:uid="{9F7F0E8B-12CA-4BD8-BA84-1E9E2B41B35B}"/>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83" r:id="rId3" name="Drop Down 3">
              <controlPr defaultSize="0" autoLine="0" autoPict="0">
                <anchor moveWithCells="1">
                  <from>
                    <xdr:col>2</xdr:col>
                    <xdr:colOff>0</xdr:colOff>
                    <xdr:row>59</xdr:row>
                    <xdr:rowOff>180975</xdr:rowOff>
                  </from>
                  <to>
                    <xdr:col>9</xdr:col>
                    <xdr:colOff>371475</xdr:colOff>
                    <xdr:row>61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097C1-86A1-47C3-A8C6-D72107A3728D}">
  <sheetPr codeName="Sheet3"/>
  <dimension ref="A1:O28"/>
  <sheetViews>
    <sheetView workbookViewId="0">
      <selection activeCell="I36" sqref="I36"/>
    </sheetView>
  </sheetViews>
  <sheetFormatPr defaultColWidth="8.75" defaultRowHeight="15" x14ac:dyDescent="0.25"/>
  <cols>
    <col min="1" max="16384" width="8.75" style="2"/>
  </cols>
  <sheetData>
    <row r="1" spans="1:15" x14ac:dyDescent="0.25">
      <c r="A1" s="15" t="s">
        <v>10</v>
      </c>
      <c r="B1" s="15"/>
      <c r="C1" s="15"/>
      <c r="D1" s="15"/>
      <c r="E1" s="15"/>
      <c r="F1" s="15"/>
      <c r="G1" s="15"/>
      <c r="H1" s="15"/>
      <c r="I1" s="15"/>
      <c r="J1" s="15"/>
      <c r="K1" s="15"/>
      <c r="L1" s="15"/>
      <c r="M1" s="15"/>
      <c r="N1" s="15"/>
      <c r="O1" s="15"/>
    </row>
    <row r="2" spans="1:15" x14ac:dyDescent="0.25">
      <c r="A2" s="15"/>
      <c r="B2" s="15"/>
      <c r="C2" s="15"/>
      <c r="D2" s="15"/>
      <c r="E2" s="15"/>
      <c r="F2" s="15"/>
      <c r="G2" s="15"/>
      <c r="H2" s="15"/>
      <c r="I2" s="15"/>
      <c r="J2" s="15"/>
      <c r="K2" s="15"/>
      <c r="L2" s="15"/>
      <c r="M2" s="15"/>
      <c r="N2" s="15"/>
      <c r="O2" s="15"/>
    </row>
    <row r="3" spans="1:15" ht="15.75" x14ac:dyDescent="0.25">
      <c r="A3" s="16"/>
      <c r="B3" s="16"/>
      <c r="C3" s="16"/>
      <c r="D3" s="16"/>
      <c r="E3" s="16"/>
      <c r="F3" s="16"/>
      <c r="G3" s="16"/>
      <c r="H3" s="16"/>
      <c r="I3" s="16"/>
      <c r="J3" s="16"/>
    </row>
    <row r="4" spans="1:15" x14ac:dyDescent="0.25">
      <c r="A4" s="17" t="s">
        <v>5</v>
      </c>
      <c r="B4" s="17"/>
      <c r="C4" s="17"/>
      <c r="D4" s="17"/>
      <c r="E4" s="17"/>
      <c r="F4" s="17"/>
      <c r="G4" s="17"/>
      <c r="H4" s="17"/>
      <c r="I4" s="18" t="s">
        <v>6</v>
      </c>
      <c r="J4" s="19"/>
      <c r="K4" s="18" t="s">
        <v>7</v>
      </c>
      <c r="L4" s="19"/>
      <c r="M4" s="20" t="s">
        <v>8</v>
      </c>
      <c r="N4" s="21"/>
    </row>
    <row r="5" spans="1:15" ht="28.5" customHeight="1" x14ac:dyDescent="0.25">
      <c r="A5" s="22" t="s">
        <v>4</v>
      </c>
      <c r="B5" s="22"/>
      <c r="C5" s="22"/>
      <c r="D5" s="22"/>
      <c r="E5" s="22"/>
      <c r="F5" s="22"/>
      <c r="G5" s="22"/>
      <c r="H5" s="22"/>
      <c r="I5" s="22"/>
      <c r="J5" s="22"/>
      <c r="K5" s="22"/>
      <c r="L5" s="22"/>
      <c r="M5" s="22"/>
      <c r="N5" s="22"/>
    </row>
    <row r="6" spans="1:15" x14ac:dyDescent="0.25">
      <c r="A6" s="23" t="s">
        <v>9</v>
      </c>
      <c r="B6" s="23"/>
      <c r="C6" s="23"/>
      <c r="D6" s="23"/>
      <c r="E6" s="23"/>
      <c r="F6" s="23"/>
      <c r="G6" s="23"/>
      <c r="H6" s="23"/>
      <c r="I6" s="24" t="str">
        <f>"+++"</f>
        <v>+++</v>
      </c>
      <c r="J6" s="24"/>
      <c r="K6" s="24" t="str">
        <f>"+++"</f>
        <v>+++</v>
      </c>
      <c r="L6" s="24"/>
      <c r="M6" s="25" t="str">
        <f>"+++"</f>
        <v>+++</v>
      </c>
      <c r="N6" s="26"/>
    </row>
    <row r="7" spans="1:15" x14ac:dyDescent="0.25">
      <c r="A7" s="23" t="s">
        <v>11</v>
      </c>
      <c r="B7" s="23"/>
      <c r="C7" s="23"/>
      <c r="D7" s="23"/>
      <c r="E7" s="23"/>
      <c r="F7" s="23"/>
      <c r="G7" s="23"/>
      <c r="H7" s="23"/>
      <c r="I7" s="27" t="str">
        <f>"+++"</f>
        <v>+++</v>
      </c>
      <c r="J7" s="27"/>
      <c r="K7" s="28" t="str">
        <f t="shared" ref="K7:K12" si="0">"+"</f>
        <v>+</v>
      </c>
      <c r="L7" s="28"/>
      <c r="M7" s="29" t="str">
        <f>"+"</f>
        <v>+</v>
      </c>
      <c r="N7" s="30"/>
    </row>
    <row r="8" spans="1:15" x14ac:dyDescent="0.25">
      <c r="A8" s="23" t="s">
        <v>12</v>
      </c>
      <c r="B8" s="23"/>
      <c r="C8" s="23"/>
      <c r="D8" s="23"/>
      <c r="E8" s="23"/>
      <c r="F8" s="23"/>
      <c r="G8" s="23"/>
      <c r="H8" s="23"/>
      <c r="I8" s="28" t="str">
        <f>"+"</f>
        <v>+</v>
      </c>
      <c r="J8" s="28"/>
      <c r="K8" s="28" t="str">
        <f t="shared" si="0"/>
        <v>+</v>
      </c>
      <c r="L8" s="28"/>
      <c r="M8" s="29" t="str">
        <f>"+"</f>
        <v>+</v>
      </c>
      <c r="N8" s="30"/>
    </row>
    <row r="9" spans="1:15" x14ac:dyDescent="0.25">
      <c r="A9" s="23" t="s">
        <v>252</v>
      </c>
      <c r="B9" s="23"/>
      <c r="C9" s="23"/>
      <c r="D9" s="23"/>
      <c r="E9" s="23"/>
      <c r="F9" s="23"/>
      <c r="G9" s="23"/>
      <c r="H9" s="23"/>
      <c r="I9" s="28" t="str">
        <f>"+"</f>
        <v>+</v>
      </c>
      <c r="J9" s="28"/>
      <c r="K9" s="28" t="str">
        <f t="shared" si="0"/>
        <v>+</v>
      </c>
      <c r="L9" s="28"/>
      <c r="M9" s="29" t="str">
        <f>"+"</f>
        <v>+</v>
      </c>
      <c r="N9" s="30"/>
    </row>
    <row r="10" spans="1:15" x14ac:dyDescent="0.25">
      <c r="A10" s="23" t="s">
        <v>13</v>
      </c>
      <c r="B10" s="23"/>
      <c r="C10" s="23"/>
      <c r="D10" s="23"/>
      <c r="E10" s="23"/>
      <c r="F10" s="23"/>
      <c r="G10" s="23"/>
      <c r="H10" s="23"/>
      <c r="I10" s="28" t="str">
        <f>"+"</f>
        <v>+</v>
      </c>
      <c r="J10" s="28"/>
      <c r="K10" s="28" t="str">
        <f t="shared" si="0"/>
        <v>+</v>
      </c>
      <c r="L10" s="28"/>
      <c r="M10" s="29" t="str">
        <f>"+"</f>
        <v>+</v>
      </c>
      <c r="N10" s="30"/>
    </row>
    <row r="11" spans="1:15" x14ac:dyDescent="0.25">
      <c r="A11" s="23" t="s">
        <v>14</v>
      </c>
      <c r="B11" s="23"/>
      <c r="C11" s="23"/>
      <c r="D11" s="23"/>
      <c r="E11" s="23"/>
      <c r="F11" s="23"/>
      <c r="G11" s="23"/>
      <c r="H11" s="23"/>
      <c r="I11" s="31" t="str">
        <f>"-"</f>
        <v>-</v>
      </c>
      <c r="J11" s="31"/>
      <c r="K11" s="28" t="str">
        <f t="shared" si="0"/>
        <v>+</v>
      </c>
      <c r="L11" s="28"/>
      <c r="M11" s="32" t="str">
        <f>"-"</f>
        <v>-</v>
      </c>
      <c r="N11" s="33"/>
    </row>
    <row r="12" spans="1:15" x14ac:dyDescent="0.25">
      <c r="A12" s="23" t="s">
        <v>15</v>
      </c>
      <c r="B12" s="23"/>
      <c r="C12" s="23"/>
      <c r="D12" s="23"/>
      <c r="E12" s="23"/>
      <c r="F12" s="23"/>
      <c r="G12" s="23"/>
      <c r="H12" s="23"/>
      <c r="I12" s="31" t="str">
        <f>"-"</f>
        <v>-</v>
      </c>
      <c r="J12" s="31"/>
      <c r="K12" s="28" t="str">
        <f t="shared" si="0"/>
        <v>+</v>
      </c>
      <c r="L12" s="28"/>
      <c r="M12" s="32" t="str">
        <f>"-"</f>
        <v>-</v>
      </c>
      <c r="N12" s="33"/>
    </row>
    <row r="13" spans="1:15" x14ac:dyDescent="0.25">
      <c r="A13" s="23" t="s">
        <v>16</v>
      </c>
      <c r="B13" s="23"/>
      <c r="C13" s="23"/>
      <c r="D13" s="23"/>
      <c r="E13" s="23"/>
      <c r="F13" s="23"/>
      <c r="G13" s="23"/>
      <c r="H13" s="23"/>
      <c r="I13" s="31" t="str">
        <f>"-"</f>
        <v>-</v>
      </c>
      <c r="J13" s="31"/>
      <c r="K13" s="31" t="str">
        <f>"-"</f>
        <v>-</v>
      </c>
      <c r="L13" s="31"/>
      <c r="M13" s="32" t="str">
        <f>"-"</f>
        <v>-</v>
      </c>
      <c r="N13" s="33"/>
    </row>
    <row r="14" spans="1:15" ht="28.5" customHeight="1" x14ac:dyDescent="0.25">
      <c r="A14" s="22" t="s">
        <v>17</v>
      </c>
      <c r="B14" s="22"/>
      <c r="C14" s="22"/>
      <c r="D14" s="22"/>
      <c r="E14" s="22"/>
      <c r="F14" s="22"/>
      <c r="G14" s="22"/>
      <c r="H14" s="22"/>
      <c r="I14" s="22"/>
      <c r="J14" s="22"/>
      <c r="K14" s="22"/>
      <c r="L14" s="22"/>
      <c r="M14" s="22"/>
      <c r="N14" s="22"/>
    </row>
    <row r="15" spans="1:15" x14ac:dyDescent="0.25">
      <c r="A15" s="23" t="s">
        <v>18</v>
      </c>
      <c r="B15" s="23"/>
      <c r="C15" s="23"/>
      <c r="D15" s="23"/>
      <c r="E15" s="23"/>
      <c r="F15" s="23"/>
      <c r="G15" s="23"/>
      <c r="H15" s="23"/>
      <c r="I15" s="24" t="str">
        <f>"+++"</f>
        <v>+++</v>
      </c>
      <c r="J15" s="24"/>
      <c r="K15" s="34" t="str">
        <f>"++"</f>
        <v>++</v>
      </c>
      <c r="L15" s="34"/>
      <c r="M15" s="35" t="str">
        <f>"++"</f>
        <v>++</v>
      </c>
      <c r="N15" s="36"/>
    </row>
    <row r="16" spans="1:15" x14ac:dyDescent="0.25">
      <c r="A16" s="23" t="s">
        <v>19</v>
      </c>
      <c r="B16" s="23"/>
      <c r="C16" s="23"/>
      <c r="D16" s="23"/>
      <c r="E16" s="23"/>
      <c r="F16" s="23"/>
      <c r="G16" s="23"/>
      <c r="H16" s="23"/>
      <c r="I16" s="34" t="str">
        <f>"++"</f>
        <v>++</v>
      </c>
      <c r="J16" s="34"/>
      <c r="K16" s="24" t="str">
        <f>"+++"</f>
        <v>+++</v>
      </c>
      <c r="L16" s="24"/>
      <c r="M16" s="35" t="str">
        <f>"++"</f>
        <v>++</v>
      </c>
      <c r="N16" s="36"/>
    </row>
    <row r="17" spans="1:14" x14ac:dyDescent="0.25">
      <c r="A17" s="23" t="s">
        <v>20</v>
      </c>
      <c r="B17" s="23"/>
      <c r="C17" s="23"/>
      <c r="D17" s="23"/>
      <c r="E17" s="23"/>
      <c r="F17" s="23"/>
      <c r="G17" s="23"/>
      <c r="H17" s="23"/>
      <c r="I17" s="24" t="str">
        <f>"+++"</f>
        <v>+++</v>
      </c>
      <c r="J17" s="24"/>
      <c r="K17" s="34" t="str">
        <f>"++"</f>
        <v>++</v>
      </c>
      <c r="L17" s="34"/>
      <c r="M17" s="35" t="str">
        <f>"++"</f>
        <v>++</v>
      </c>
      <c r="N17" s="36"/>
    </row>
    <row r="18" spans="1:14" x14ac:dyDescent="0.25">
      <c r="A18" s="23" t="s">
        <v>21</v>
      </c>
      <c r="B18" s="23"/>
      <c r="C18" s="23"/>
      <c r="D18" s="23"/>
      <c r="E18" s="23"/>
      <c r="F18" s="23"/>
      <c r="G18" s="23"/>
      <c r="H18" s="23"/>
      <c r="I18" s="37" t="str">
        <f>"+"</f>
        <v>+</v>
      </c>
      <c r="J18" s="37"/>
      <c r="K18" s="37" t="str">
        <f>"+"</f>
        <v>+</v>
      </c>
      <c r="L18" s="37"/>
      <c r="M18" s="32" t="str">
        <f>"-"</f>
        <v>-</v>
      </c>
      <c r="N18" s="33"/>
    </row>
    <row r="19" spans="1:14" x14ac:dyDescent="0.25">
      <c r="A19" s="23" t="s">
        <v>719</v>
      </c>
      <c r="B19" s="23"/>
      <c r="C19" s="23"/>
      <c r="D19" s="23"/>
      <c r="E19" s="23"/>
      <c r="F19" s="23"/>
      <c r="G19" s="23"/>
      <c r="H19" s="23"/>
      <c r="I19" s="37" t="str">
        <f>"+"</f>
        <v>+</v>
      </c>
      <c r="J19" s="37"/>
      <c r="K19" s="37" t="str">
        <f>"+"</f>
        <v>+</v>
      </c>
      <c r="L19" s="37"/>
      <c r="M19" s="29" t="str">
        <f>"+"</f>
        <v>+</v>
      </c>
      <c r="N19" s="30"/>
    </row>
    <row r="20" spans="1:14" ht="28.5" customHeight="1" x14ac:dyDescent="0.25">
      <c r="A20" s="38" t="s">
        <v>22</v>
      </c>
      <c r="B20" s="38"/>
      <c r="C20" s="38"/>
      <c r="D20" s="38"/>
      <c r="E20" s="38"/>
      <c r="F20" s="38"/>
      <c r="G20" s="38"/>
      <c r="H20" s="38"/>
      <c r="I20" s="38"/>
      <c r="J20" s="38"/>
      <c r="K20" s="38"/>
      <c r="L20" s="38"/>
      <c r="M20" s="38"/>
      <c r="N20" s="38"/>
    </row>
    <row r="21" spans="1:14" x14ac:dyDescent="0.25">
      <c r="A21" s="39" t="s">
        <v>23</v>
      </c>
      <c r="B21" s="39"/>
      <c r="C21" s="39"/>
      <c r="D21" s="39"/>
      <c r="E21" s="39"/>
      <c r="F21" s="39"/>
      <c r="G21" s="39"/>
      <c r="H21" s="39"/>
      <c r="I21" s="24" t="str">
        <f>"+++"</f>
        <v>+++</v>
      </c>
      <c r="J21" s="24"/>
      <c r="K21" s="37" t="str">
        <f>"+"</f>
        <v>+</v>
      </c>
      <c r="L21" s="37"/>
      <c r="M21" s="32" t="str">
        <f>"-"</f>
        <v>-</v>
      </c>
      <c r="N21" s="33"/>
    </row>
    <row r="22" spans="1:14" x14ac:dyDescent="0.25">
      <c r="A22" s="39" t="s">
        <v>24</v>
      </c>
      <c r="B22" s="39"/>
      <c r="C22" s="39"/>
      <c r="D22" s="39"/>
      <c r="E22" s="39"/>
      <c r="F22" s="39"/>
      <c r="G22" s="39"/>
      <c r="H22" s="39"/>
      <c r="I22" s="37" t="str">
        <f>"+"</f>
        <v>+</v>
      </c>
      <c r="J22" s="37"/>
      <c r="K22" s="40" t="str">
        <f>"-"</f>
        <v>-</v>
      </c>
      <c r="L22" s="40"/>
      <c r="M22" s="32" t="str">
        <f>"-"</f>
        <v>-</v>
      </c>
      <c r="N22" s="33"/>
    </row>
    <row r="23" spans="1:14" x14ac:dyDescent="0.25">
      <c r="A23" s="39" t="s">
        <v>25</v>
      </c>
      <c r="B23" s="39"/>
      <c r="C23" s="39"/>
      <c r="D23" s="39"/>
      <c r="E23" s="39"/>
      <c r="F23" s="39"/>
      <c r="G23" s="39"/>
      <c r="H23" s="39"/>
      <c r="I23" s="34" t="str">
        <f>"++"</f>
        <v>++</v>
      </c>
      <c r="J23" s="34"/>
      <c r="K23" s="40" t="str">
        <f>"-"</f>
        <v>-</v>
      </c>
      <c r="L23" s="40"/>
      <c r="M23" s="32" t="str">
        <f>"-"</f>
        <v>-</v>
      </c>
      <c r="N23" s="33"/>
    </row>
    <row r="25" spans="1:14" x14ac:dyDescent="0.25">
      <c r="A25" s="2" t="str">
        <f>"+++"</f>
        <v>+++</v>
      </c>
      <c r="B25" s="2" t="s">
        <v>28</v>
      </c>
    </row>
    <row r="26" spans="1:14" x14ac:dyDescent="0.25">
      <c r="A26" s="2" t="str">
        <f>"++"</f>
        <v>++</v>
      </c>
      <c r="B26" s="2" t="s">
        <v>27</v>
      </c>
    </row>
    <row r="27" spans="1:14" x14ac:dyDescent="0.25">
      <c r="A27" s="2" t="str">
        <f>"+"</f>
        <v>+</v>
      </c>
      <c r="B27" s="2" t="s">
        <v>29</v>
      </c>
    </row>
    <row r="28" spans="1:14" x14ac:dyDescent="0.25">
      <c r="A28" s="2" t="str">
        <f>"-"</f>
        <v>-</v>
      </c>
      <c r="B28" s="2" t="s">
        <v>26</v>
      </c>
    </row>
  </sheetData>
  <sheetProtection algorithmName="SHA-512" hashValue="pJ+gQY4WZumKXRIbIZ+YFUkCcgvVunt4+9xDA+HrPUPkyiN4YlI32pVI2g3HJyHeDGbP2GtxKXs/Svx+tUcE9A==" saltValue="Fj0BwCBLsVaPHr/vy6EaOQ==" spinCount="100000" sheet="1" objects="1" scenarios="1"/>
  <mergeCells count="71">
    <mergeCell ref="A1:O2"/>
    <mergeCell ref="A7:H7"/>
    <mergeCell ref="A6:H6"/>
    <mergeCell ref="A5:N5"/>
    <mergeCell ref="A4:H4"/>
    <mergeCell ref="M6:N6"/>
    <mergeCell ref="M7:N7"/>
    <mergeCell ref="I6:J6"/>
    <mergeCell ref="K6:L6"/>
    <mergeCell ref="I7:J7"/>
    <mergeCell ref="K7:L7"/>
    <mergeCell ref="I4:J4"/>
    <mergeCell ref="K4:L4"/>
    <mergeCell ref="A8:H8"/>
    <mergeCell ref="I8:J8"/>
    <mergeCell ref="K8:L8"/>
    <mergeCell ref="M8:N8"/>
    <mergeCell ref="A9:H9"/>
    <mergeCell ref="I9:J9"/>
    <mergeCell ref="K9:L9"/>
    <mergeCell ref="M9:N9"/>
    <mergeCell ref="A10:H10"/>
    <mergeCell ref="I10:J10"/>
    <mergeCell ref="K10:L10"/>
    <mergeCell ref="M10:N10"/>
    <mergeCell ref="A11:H11"/>
    <mergeCell ref="I11:J11"/>
    <mergeCell ref="K11:L11"/>
    <mergeCell ref="M11:N11"/>
    <mergeCell ref="A16:H16"/>
    <mergeCell ref="I16:J16"/>
    <mergeCell ref="K16:L16"/>
    <mergeCell ref="M16:N16"/>
    <mergeCell ref="A12:H12"/>
    <mergeCell ref="I12:J12"/>
    <mergeCell ref="K12:L12"/>
    <mergeCell ref="M12:N12"/>
    <mergeCell ref="A13:H13"/>
    <mergeCell ref="I13:J13"/>
    <mergeCell ref="K13:L13"/>
    <mergeCell ref="M13:N13"/>
    <mergeCell ref="A14:N14"/>
    <mergeCell ref="A15:H15"/>
    <mergeCell ref="I15:J15"/>
    <mergeCell ref="K15:L15"/>
    <mergeCell ref="M15:N15"/>
    <mergeCell ref="A21:H21"/>
    <mergeCell ref="I21:J21"/>
    <mergeCell ref="K21:L21"/>
    <mergeCell ref="M21:N21"/>
    <mergeCell ref="A17:H17"/>
    <mergeCell ref="I17:J17"/>
    <mergeCell ref="K17:L17"/>
    <mergeCell ref="M17:N17"/>
    <mergeCell ref="A18:H18"/>
    <mergeCell ref="I18:J18"/>
    <mergeCell ref="K18:L18"/>
    <mergeCell ref="M18:N18"/>
    <mergeCell ref="A19:H19"/>
    <mergeCell ref="I19:J19"/>
    <mergeCell ref="K19:L19"/>
    <mergeCell ref="A23:H23"/>
    <mergeCell ref="I23:J23"/>
    <mergeCell ref="K23:L23"/>
    <mergeCell ref="M23:N23"/>
    <mergeCell ref="M19:N19"/>
    <mergeCell ref="A20:N20"/>
    <mergeCell ref="A22:H22"/>
    <mergeCell ref="I22:J22"/>
    <mergeCell ref="K22:L22"/>
    <mergeCell ref="M22:N22"/>
  </mergeCells>
  <hyperlinks>
    <hyperlink ref="A1:J2" location="Main!A1" display="პრობანდის გენეტიკური რესტირების მნიშვნელობა" xr:uid="{205A3CBB-44A7-4C18-94FE-6E558618734B}"/>
    <hyperlink ref="A6:H6" location="LQTS!A1" display="* გრძელი QT სინდრომი" xr:uid="{3B9D1ADE-1B91-4FC3-8E72-91467E478E02}"/>
    <hyperlink ref="A7:H7" location="CPVT!A1" display="* კატექოლამინერგული პოლიმორფული პარკუჭოვანი ტაქიკარდია" xr:uid="{E0959239-98B7-4B21-B19B-637244E02577}"/>
    <hyperlink ref="A8:H8" location="BrS!A1" display="* ბრუგადას სინდრომი" xr:uid="{6FD158F6-4527-4BDF-9C24-903824B6EBF4}"/>
    <hyperlink ref="A9:H9" location="CCD!A1" display="* გულის გამტარებლობის პროგრესირებადი დაავადება" xr:uid="{1A28083E-BF96-47DE-8077-A0719DC0DEFB}"/>
    <hyperlink ref="A10:H10" location="SQTS!A1" display="* მოკლე QT სინდრომი" xr:uid="{0A92F875-8D99-4EF1-B4CD-F48516EFB2D6}"/>
    <hyperlink ref="A12:H12" location="AF!A1" display="* წინაგულების ფიბრილაცია" xr:uid="{22E2640B-B313-49A8-80B1-DEDA3992F189}"/>
    <hyperlink ref="A11:H11" location="SND!A1" display="* სინუსის კვანძის დაავადება" xr:uid="{CD786375-DF04-408E-AB8D-BB780E5D2BC4}"/>
    <hyperlink ref="A13:H13" location="ERS!A1" display="* ადრეული რეპოლარიზაციის სინდრომი" xr:uid="{5D318D06-C9AD-4A0A-A4BB-ABBC6461B6C3}"/>
    <hyperlink ref="A15:H15" location="HCM!A1" display="* ჰიპერტროფული კარდიომიოპათია" xr:uid="{9287FDA9-B01D-48C6-BF4D-F24A1525547C}"/>
    <hyperlink ref="A16:H16" location="DCM!A1" display="* დილატაციური კარდიომიოპათია" xr:uid="{A87BC5F9-B8E0-4595-9E97-2B6EADDC83FC}"/>
    <hyperlink ref="A17:H17" location="ACM!A1" display="* არითმოგენული კარდიომიოპათია" xr:uid="{637889CE-41E5-4F6D-AD69-6610423CFF9A}"/>
    <hyperlink ref="A18:H18" location="LVNC!A1" display="* მარცხენა პარკუჭის არაკომპაქტურობა" xr:uid="{CA01AE9A-AA67-448E-80DD-C7628DF1695A}"/>
    <hyperlink ref="A19:H19" location="RCM!A1" display="* რეატრიქციული კარდიომიოპათია" xr:uid="{F4EA2E71-B131-46FA-907C-0CA255493548}"/>
    <hyperlink ref="A20:N20" location="CHD!A1" display="გულის თანდაყოლილი დაავადება" xr:uid="{38EB8CA9-4296-4A6F-A3B0-AFFD84F8E1E9}"/>
  </hyperlinks>
  <pageMargins left="0.7" right="0.7" top="0.75" bottom="0.75" header="0.3" footer="0.3"/>
  <pageSetup paperSize="9" orientation="landscape"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4139A-E3C3-47E7-BB0F-576EE9788CB5}">
  <sheetPr codeName="Sheet4"/>
  <dimension ref="A1:P33"/>
  <sheetViews>
    <sheetView workbookViewId="0">
      <selection sqref="A1:O2"/>
    </sheetView>
  </sheetViews>
  <sheetFormatPr defaultColWidth="8.75" defaultRowHeight="15" x14ac:dyDescent="0.25"/>
  <cols>
    <col min="1" max="16384" width="8.75" style="2"/>
  </cols>
  <sheetData>
    <row r="1" spans="1:16" ht="14.45" customHeight="1" x14ac:dyDescent="0.25">
      <c r="A1" s="15" t="s">
        <v>30</v>
      </c>
      <c r="B1" s="15"/>
      <c r="C1" s="15"/>
      <c r="D1" s="15"/>
      <c r="E1" s="15"/>
      <c r="F1" s="15"/>
      <c r="G1" s="15"/>
      <c r="H1" s="15"/>
      <c r="I1" s="15"/>
      <c r="J1" s="15"/>
      <c r="K1" s="15"/>
      <c r="L1" s="15"/>
      <c r="M1" s="15"/>
      <c r="N1" s="15"/>
      <c r="O1" s="15"/>
    </row>
    <row r="2" spans="1:16" x14ac:dyDescent="0.25">
      <c r="A2" s="15"/>
      <c r="B2" s="15"/>
      <c r="C2" s="15"/>
      <c r="D2" s="15"/>
      <c r="E2" s="15"/>
      <c r="F2" s="15"/>
      <c r="G2" s="15"/>
      <c r="H2" s="15"/>
      <c r="I2" s="15"/>
      <c r="J2" s="15"/>
      <c r="K2" s="15"/>
      <c r="L2" s="15"/>
      <c r="M2" s="15"/>
      <c r="N2" s="15"/>
      <c r="O2" s="15"/>
    </row>
    <row r="3" spans="1:16" ht="15.75" thickBot="1" x14ac:dyDescent="0.3"/>
    <row r="4" spans="1:16" ht="15.75" thickBot="1" x14ac:dyDescent="0.3">
      <c r="A4" s="41" t="s">
        <v>31</v>
      </c>
      <c r="B4" s="42"/>
      <c r="C4" s="43" t="s">
        <v>32</v>
      </c>
      <c r="D4" s="44"/>
      <c r="E4" s="43" t="s">
        <v>5</v>
      </c>
      <c r="F4" s="45"/>
      <c r="G4" s="45"/>
      <c r="H4" s="45"/>
      <c r="I4" s="45"/>
      <c r="J4" s="45"/>
      <c r="K4" s="45"/>
      <c r="L4" s="45"/>
      <c r="M4" s="45"/>
      <c r="N4" s="45"/>
      <c r="O4" s="46"/>
    </row>
    <row r="5" spans="1:16" x14ac:dyDescent="0.25">
      <c r="A5" s="47" t="s">
        <v>33</v>
      </c>
      <c r="B5" s="48"/>
      <c r="C5" s="49" t="s">
        <v>58</v>
      </c>
      <c r="D5" s="49"/>
      <c r="E5" s="50" t="s">
        <v>82</v>
      </c>
      <c r="F5" s="50"/>
      <c r="G5" s="50"/>
      <c r="H5" s="50"/>
      <c r="I5" s="50"/>
      <c r="J5" s="50"/>
      <c r="K5" s="50"/>
      <c r="L5" s="50"/>
      <c r="M5" s="50"/>
      <c r="N5" s="50"/>
      <c r="O5" s="51"/>
    </row>
    <row r="6" spans="1:16" x14ac:dyDescent="0.25">
      <c r="A6" s="52" t="s">
        <v>34</v>
      </c>
      <c r="B6" s="53"/>
      <c r="C6" s="54" t="s">
        <v>59</v>
      </c>
      <c r="D6" s="54"/>
      <c r="E6" s="55" t="s">
        <v>83</v>
      </c>
      <c r="F6" s="55"/>
      <c r="G6" s="55"/>
      <c r="H6" s="55"/>
      <c r="I6" s="55"/>
      <c r="J6" s="55"/>
      <c r="K6" s="55"/>
      <c r="L6" s="55"/>
      <c r="M6" s="55"/>
      <c r="N6" s="55"/>
      <c r="O6" s="56"/>
    </row>
    <row r="7" spans="1:16" x14ac:dyDescent="0.25">
      <c r="A7" s="52" t="s">
        <v>35</v>
      </c>
      <c r="B7" s="53"/>
      <c r="C7" s="54" t="s">
        <v>60</v>
      </c>
      <c r="D7" s="54"/>
      <c r="E7" s="55" t="s">
        <v>84</v>
      </c>
      <c r="F7" s="55"/>
      <c r="G7" s="55"/>
      <c r="H7" s="55"/>
      <c r="I7" s="55"/>
      <c r="J7" s="55"/>
      <c r="K7" s="55"/>
      <c r="L7" s="55"/>
      <c r="M7" s="55"/>
      <c r="N7" s="55"/>
      <c r="O7" s="56"/>
    </row>
    <row r="8" spans="1:16" x14ac:dyDescent="0.25">
      <c r="A8" s="52" t="s">
        <v>36</v>
      </c>
      <c r="B8" s="53"/>
      <c r="C8" s="54" t="s">
        <v>61</v>
      </c>
      <c r="D8" s="54"/>
      <c r="E8" s="55" t="s">
        <v>85</v>
      </c>
      <c r="F8" s="55"/>
      <c r="G8" s="55"/>
      <c r="H8" s="55"/>
      <c r="I8" s="55"/>
      <c r="J8" s="55"/>
      <c r="K8" s="55"/>
      <c r="L8" s="55"/>
      <c r="M8" s="55"/>
      <c r="N8" s="55"/>
      <c r="O8" s="56"/>
    </row>
    <row r="9" spans="1:16" x14ac:dyDescent="0.25">
      <c r="A9" s="52" t="s">
        <v>37</v>
      </c>
      <c r="B9" s="53"/>
      <c r="C9" s="54" t="s">
        <v>62</v>
      </c>
      <c r="D9" s="54"/>
      <c r="E9" s="55" t="s">
        <v>86</v>
      </c>
      <c r="F9" s="55"/>
      <c r="G9" s="55"/>
      <c r="H9" s="55"/>
      <c r="I9" s="55"/>
      <c r="J9" s="55"/>
      <c r="K9" s="55"/>
      <c r="L9" s="55"/>
      <c r="M9" s="55"/>
      <c r="N9" s="55"/>
      <c r="O9" s="56"/>
    </row>
    <row r="10" spans="1:16" x14ac:dyDescent="0.25">
      <c r="A10" s="52" t="s">
        <v>38</v>
      </c>
      <c r="B10" s="53"/>
      <c r="C10" s="54" t="s">
        <v>63</v>
      </c>
      <c r="D10" s="54"/>
      <c r="E10" s="55" t="s">
        <v>87</v>
      </c>
      <c r="F10" s="55"/>
      <c r="G10" s="55"/>
      <c r="H10" s="55"/>
      <c r="I10" s="55"/>
      <c r="J10" s="55"/>
      <c r="K10" s="55"/>
      <c r="L10" s="55"/>
      <c r="M10" s="55"/>
      <c r="N10" s="55"/>
      <c r="O10" s="56"/>
    </row>
    <row r="11" spans="1:16" x14ac:dyDescent="0.25">
      <c r="A11" s="52" t="s">
        <v>39</v>
      </c>
      <c r="B11" s="53"/>
      <c r="C11" s="54" t="s">
        <v>64</v>
      </c>
      <c r="D11" s="54"/>
      <c r="E11" s="55" t="s">
        <v>88</v>
      </c>
      <c r="F11" s="55"/>
      <c r="G11" s="55"/>
      <c r="H11" s="55"/>
      <c r="I11" s="55"/>
      <c r="J11" s="55"/>
      <c r="K11" s="55"/>
      <c r="L11" s="55"/>
      <c r="M11" s="55"/>
      <c r="N11" s="55"/>
      <c r="O11" s="56"/>
      <c r="P11" s="57"/>
    </row>
    <row r="12" spans="1:16" x14ac:dyDescent="0.25">
      <c r="A12" s="52" t="s">
        <v>40</v>
      </c>
      <c r="B12" s="53"/>
      <c r="C12" s="54" t="s">
        <v>65</v>
      </c>
      <c r="D12" s="54"/>
      <c r="E12" s="55" t="s">
        <v>88</v>
      </c>
      <c r="F12" s="55"/>
      <c r="G12" s="55"/>
      <c r="H12" s="55"/>
      <c r="I12" s="55"/>
      <c r="J12" s="55"/>
      <c r="K12" s="55"/>
      <c r="L12" s="55"/>
      <c r="M12" s="55"/>
      <c r="N12" s="55"/>
      <c r="O12" s="56"/>
    </row>
    <row r="13" spans="1:16" x14ac:dyDescent="0.25">
      <c r="A13" s="52" t="s">
        <v>41</v>
      </c>
      <c r="B13" s="53"/>
      <c r="C13" s="54" t="s">
        <v>66</v>
      </c>
      <c r="D13" s="54"/>
      <c r="E13" s="55" t="s">
        <v>88</v>
      </c>
      <c r="F13" s="55"/>
      <c r="G13" s="55"/>
      <c r="H13" s="55"/>
      <c r="I13" s="55"/>
      <c r="J13" s="55"/>
      <c r="K13" s="55"/>
      <c r="L13" s="55"/>
      <c r="M13" s="55"/>
      <c r="N13" s="55"/>
      <c r="O13" s="56"/>
    </row>
    <row r="14" spans="1:16" x14ac:dyDescent="0.25">
      <c r="A14" s="52" t="s">
        <v>42</v>
      </c>
      <c r="B14" s="53"/>
      <c r="C14" s="54" t="s">
        <v>67</v>
      </c>
      <c r="D14" s="54"/>
      <c r="E14" s="55" t="s">
        <v>88</v>
      </c>
      <c r="F14" s="55"/>
      <c r="G14" s="55"/>
      <c r="H14" s="55"/>
      <c r="I14" s="55"/>
      <c r="J14" s="55"/>
      <c r="K14" s="55"/>
      <c r="L14" s="55"/>
      <c r="M14" s="55"/>
      <c r="N14" s="55"/>
      <c r="O14" s="56"/>
    </row>
    <row r="15" spans="1:16" x14ac:dyDescent="0.25">
      <c r="A15" s="52" t="s">
        <v>43</v>
      </c>
      <c r="B15" s="53"/>
      <c r="C15" s="54" t="s">
        <v>68</v>
      </c>
      <c r="D15" s="54"/>
      <c r="E15" s="55" t="s">
        <v>88</v>
      </c>
      <c r="F15" s="55"/>
      <c r="G15" s="55"/>
      <c r="H15" s="55"/>
      <c r="I15" s="55"/>
      <c r="J15" s="55"/>
      <c r="K15" s="55"/>
      <c r="L15" s="55"/>
      <c r="M15" s="55"/>
      <c r="N15" s="55"/>
      <c r="O15" s="56"/>
    </row>
    <row r="16" spans="1:16" x14ac:dyDescent="0.25">
      <c r="A16" s="52" t="s">
        <v>44</v>
      </c>
      <c r="B16" s="53"/>
      <c r="C16" s="54" t="s">
        <v>69</v>
      </c>
      <c r="D16" s="54"/>
      <c r="E16" s="55" t="s">
        <v>88</v>
      </c>
      <c r="F16" s="55"/>
      <c r="G16" s="55"/>
      <c r="H16" s="55"/>
      <c r="I16" s="55"/>
      <c r="J16" s="55"/>
      <c r="K16" s="55"/>
      <c r="L16" s="55"/>
      <c r="M16" s="55"/>
      <c r="N16" s="55"/>
      <c r="O16" s="56"/>
    </row>
    <row r="17" spans="1:15" x14ac:dyDescent="0.25">
      <c r="A17" s="52" t="s">
        <v>45</v>
      </c>
      <c r="B17" s="53"/>
      <c r="C17" s="54" t="s">
        <v>70</v>
      </c>
      <c r="D17" s="54"/>
      <c r="E17" s="55" t="s">
        <v>88</v>
      </c>
      <c r="F17" s="55"/>
      <c r="G17" s="55"/>
      <c r="H17" s="55"/>
      <c r="I17" s="55"/>
      <c r="J17" s="55"/>
      <c r="K17" s="55"/>
      <c r="L17" s="55"/>
      <c r="M17" s="55"/>
      <c r="N17" s="55"/>
      <c r="O17" s="56"/>
    </row>
    <row r="18" spans="1:15" x14ac:dyDescent="0.25">
      <c r="A18" s="52" t="s">
        <v>46</v>
      </c>
      <c r="B18" s="53"/>
      <c r="C18" s="54" t="s">
        <v>71</v>
      </c>
      <c r="D18" s="54"/>
      <c r="E18" s="55" t="s">
        <v>88</v>
      </c>
      <c r="F18" s="55"/>
      <c r="G18" s="55"/>
      <c r="H18" s="55"/>
      <c r="I18" s="55"/>
      <c r="J18" s="55"/>
      <c r="K18" s="55"/>
      <c r="L18" s="55"/>
      <c r="M18" s="55"/>
      <c r="N18" s="55"/>
      <c r="O18" s="56"/>
    </row>
    <row r="19" spans="1:15" x14ac:dyDescent="0.25">
      <c r="A19" s="52" t="s">
        <v>47</v>
      </c>
      <c r="B19" s="53"/>
      <c r="C19" s="54" t="s">
        <v>72</v>
      </c>
      <c r="D19" s="54"/>
      <c r="E19" s="55" t="s">
        <v>88</v>
      </c>
      <c r="F19" s="55"/>
      <c r="G19" s="55"/>
      <c r="H19" s="55"/>
      <c r="I19" s="55"/>
      <c r="J19" s="55"/>
      <c r="K19" s="55"/>
      <c r="L19" s="55"/>
      <c r="M19" s="55"/>
      <c r="N19" s="55"/>
      <c r="O19" s="56"/>
    </row>
    <row r="20" spans="1:15" x14ac:dyDescent="0.25">
      <c r="A20" s="52" t="s">
        <v>48</v>
      </c>
      <c r="B20" s="53"/>
      <c r="C20" s="54" t="s">
        <v>73</v>
      </c>
      <c r="D20" s="54"/>
      <c r="E20" s="55" t="s">
        <v>89</v>
      </c>
      <c r="F20" s="55"/>
      <c r="G20" s="55"/>
      <c r="H20" s="55"/>
      <c r="I20" s="55"/>
      <c r="J20" s="55"/>
      <c r="K20" s="55"/>
      <c r="L20" s="55"/>
      <c r="M20" s="55"/>
      <c r="N20" s="55"/>
      <c r="O20" s="56"/>
    </row>
    <row r="21" spans="1:15" x14ac:dyDescent="0.25">
      <c r="A21" s="52" t="s">
        <v>49</v>
      </c>
      <c r="B21" s="53"/>
      <c r="C21" s="54" t="s">
        <v>74</v>
      </c>
      <c r="D21" s="54"/>
      <c r="E21" s="55" t="s">
        <v>90</v>
      </c>
      <c r="F21" s="55"/>
      <c r="G21" s="55"/>
      <c r="H21" s="55"/>
      <c r="I21" s="55"/>
      <c r="J21" s="55"/>
      <c r="K21" s="55"/>
      <c r="L21" s="55"/>
      <c r="M21" s="55"/>
      <c r="N21" s="55"/>
      <c r="O21" s="56"/>
    </row>
    <row r="22" spans="1:15" x14ac:dyDescent="0.25">
      <c r="A22" s="52" t="s">
        <v>50</v>
      </c>
      <c r="B22" s="53"/>
      <c r="C22" s="54" t="s">
        <v>75</v>
      </c>
      <c r="D22" s="54"/>
      <c r="E22" s="55" t="s">
        <v>90</v>
      </c>
      <c r="F22" s="55"/>
      <c r="G22" s="55"/>
      <c r="H22" s="55"/>
      <c r="I22" s="55"/>
      <c r="J22" s="55"/>
      <c r="K22" s="55"/>
      <c r="L22" s="55"/>
      <c r="M22" s="55"/>
      <c r="N22" s="55"/>
      <c r="O22" s="56"/>
    </row>
    <row r="23" spans="1:15" x14ac:dyDescent="0.25">
      <c r="A23" s="52" t="s">
        <v>41</v>
      </c>
      <c r="B23" s="53"/>
      <c r="C23" s="54" t="s">
        <v>66</v>
      </c>
      <c r="D23" s="54"/>
      <c r="E23" s="55" t="s">
        <v>90</v>
      </c>
      <c r="F23" s="55"/>
      <c r="G23" s="55"/>
      <c r="H23" s="55"/>
      <c r="I23" s="55"/>
      <c r="J23" s="55"/>
      <c r="K23" s="55"/>
      <c r="L23" s="55"/>
      <c r="M23" s="55"/>
      <c r="N23" s="55"/>
      <c r="O23" s="56"/>
    </row>
    <row r="24" spans="1:15" x14ac:dyDescent="0.25">
      <c r="A24" s="52" t="s">
        <v>35</v>
      </c>
      <c r="B24" s="53"/>
      <c r="C24" s="54" t="s">
        <v>60</v>
      </c>
      <c r="D24" s="54"/>
      <c r="E24" s="55" t="s">
        <v>90</v>
      </c>
      <c r="F24" s="55"/>
      <c r="G24" s="55"/>
      <c r="H24" s="55"/>
      <c r="I24" s="55"/>
      <c r="J24" s="55"/>
      <c r="K24" s="55"/>
      <c r="L24" s="55"/>
      <c r="M24" s="55"/>
      <c r="N24" s="55"/>
      <c r="O24" s="56"/>
    </row>
    <row r="25" spans="1:15" x14ac:dyDescent="0.25">
      <c r="A25" s="52" t="s">
        <v>46</v>
      </c>
      <c r="B25" s="53"/>
      <c r="C25" s="54" t="s">
        <v>71</v>
      </c>
      <c r="D25" s="54"/>
      <c r="E25" s="55" t="s">
        <v>90</v>
      </c>
      <c r="F25" s="55"/>
      <c r="G25" s="55"/>
      <c r="H25" s="55"/>
      <c r="I25" s="55"/>
      <c r="J25" s="55"/>
      <c r="K25" s="55"/>
      <c r="L25" s="55"/>
      <c r="M25" s="55"/>
      <c r="N25" s="55"/>
      <c r="O25" s="56"/>
    </row>
    <row r="26" spans="1:15" x14ac:dyDescent="0.25">
      <c r="A26" s="52" t="s">
        <v>51</v>
      </c>
      <c r="B26" s="53"/>
      <c r="C26" s="54" t="s">
        <v>76</v>
      </c>
      <c r="D26" s="54"/>
      <c r="E26" s="55" t="s">
        <v>91</v>
      </c>
      <c r="F26" s="55"/>
      <c r="G26" s="55"/>
      <c r="H26" s="55"/>
      <c r="I26" s="55"/>
      <c r="J26" s="55"/>
      <c r="K26" s="55"/>
      <c r="L26" s="55"/>
      <c r="M26" s="55"/>
      <c r="N26" s="55"/>
      <c r="O26" s="56"/>
    </row>
    <row r="27" spans="1:15" x14ac:dyDescent="0.25">
      <c r="A27" s="52" t="s">
        <v>52</v>
      </c>
      <c r="B27" s="53"/>
      <c r="C27" s="54" t="s">
        <v>77</v>
      </c>
      <c r="D27" s="54"/>
      <c r="E27" s="55" t="s">
        <v>92</v>
      </c>
      <c r="F27" s="55"/>
      <c r="G27" s="55"/>
      <c r="H27" s="55"/>
      <c r="I27" s="55"/>
      <c r="J27" s="55"/>
      <c r="K27" s="55"/>
      <c r="L27" s="55"/>
      <c r="M27" s="55"/>
      <c r="N27" s="55"/>
      <c r="O27" s="56"/>
    </row>
    <row r="28" spans="1:15" x14ac:dyDescent="0.25">
      <c r="A28" s="52" t="s">
        <v>53</v>
      </c>
      <c r="B28" s="53"/>
      <c r="C28" s="54" t="s">
        <v>77</v>
      </c>
      <c r="D28" s="54"/>
      <c r="E28" s="55" t="s">
        <v>92</v>
      </c>
      <c r="F28" s="55"/>
      <c r="G28" s="55"/>
      <c r="H28" s="55"/>
      <c r="I28" s="55"/>
      <c r="J28" s="55"/>
      <c r="K28" s="55"/>
      <c r="L28" s="55"/>
      <c r="M28" s="55"/>
      <c r="N28" s="55"/>
      <c r="O28" s="56"/>
    </row>
    <row r="29" spans="1:15" x14ac:dyDescent="0.25">
      <c r="A29" s="52" t="s">
        <v>54</v>
      </c>
      <c r="B29" s="53"/>
      <c r="C29" s="54" t="s">
        <v>78</v>
      </c>
      <c r="D29" s="54"/>
      <c r="E29" s="55" t="s">
        <v>92</v>
      </c>
      <c r="F29" s="55"/>
      <c r="G29" s="55"/>
      <c r="H29" s="55"/>
      <c r="I29" s="55"/>
      <c r="J29" s="55"/>
      <c r="K29" s="55"/>
      <c r="L29" s="55"/>
      <c r="M29" s="55"/>
      <c r="N29" s="55"/>
      <c r="O29" s="56"/>
    </row>
    <row r="30" spans="1:15" x14ac:dyDescent="0.25">
      <c r="A30" s="52" t="s">
        <v>55</v>
      </c>
      <c r="B30" s="53"/>
      <c r="C30" s="54" t="s">
        <v>79</v>
      </c>
      <c r="D30" s="54"/>
      <c r="E30" s="55" t="s">
        <v>92</v>
      </c>
      <c r="F30" s="55"/>
      <c r="G30" s="55"/>
      <c r="H30" s="55"/>
      <c r="I30" s="55"/>
      <c r="J30" s="55"/>
      <c r="K30" s="55"/>
      <c r="L30" s="55"/>
      <c r="M30" s="55"/>
      <c r="N30" s="55"/>
      <c r="O30" s="56"/>
    </row>
    <row r="31" spans="1:15" x14ac:dyDescent="0.25">
      <c r="A31" s="52" t="s">
        <v>56</v>
      </c>
      <c r="B31" s="53"/>
      <c r="C31" s="54" t="s">
        <v>80</v>
      </c>
      <c r="D31" s="54"/>
      <c r="E31" s="55" t="s">
        <v>93</v>
      </c>
      <c r="F31" s="55"/>
      <c r="G31" s="55"/>
      <c r="H31" s="55"/>
      <c r="I31" s="55"/>
      <c r="J31" s="55"/>
      <c r="K31" s="55"/>
      <c r="L31" s="55"/>
      <c r="M31" s="55"/>
      <c r="N31" s="55"/>
      <c r="O31" s="56"/>
    </row>
    <row r="32" spans="1:15" ht="15.75" thickBot="1" x14ac:dyDescent="0.3">
      <c r="A32" s="58" t="s">
        <v>57</v>
      </c>
      <c r="B32" s="59"/>
      <c r="C32" s="60" t="s">
        <v>81</v>
      </c>
      <c r="D32" s="60"/>
      <c r="E32" s="61" t="s">
        <v>94</v>
      </c>
      <c r="F32" s="61"/>
      <c r="G32" s="61"/>
      <c r="H32" s="61"/>
      <c r="I32" s="61"/>
      <c r="J32" s="61"/>
      <c r="K32" s="61"/>
      <c r="L32" s="61"/>
      <c r="M32" s="61"/>
      <c r="N32" s="61"/>
      <c r="O32" s="62"/>
    </row>
    <row r="33" spans="1:1" x14ac:dyDescent="0.25">
      <c r="A33" s="63" t="s">
        <v>95</v>
      </c>
    </row>
  </sheetData>
  <sheetProtection algorithmName="SHA-512" hashValue="bxRoWEz3VWxjndyOuzmQoE++6KOwUgf/yHobZL503PabW1YGtLwrdg1KIqwLGnmYxR1BgwziZQi9+V1p32LHhw==" saltValue="y0ppl0BaHm7OFcGfzbVZag==" spinCount="100000" sheet="1" objects="1" scenarios="1"/>
  <mergeCells count="88">
    <mergeCell ref="E30:O30"/>
    <mergeCell ref="E31:O31"/>
    <mergeCell ref="E32:O32"/>
    <mergeCell ref="A1:O2"/>
    <mergeCell ref="E23:O23"/>
    <mergeCell ref="E24:O24"/>
    <mergeCell ref="E25:O25"/>
    <mergeCell ref="E26:O26"/>
    <mergeCell ref="E27:O27"/>
    <mergeCell ref="E28:O28"/>
    <mergeCell ref="E17:O17"/>
    <mergeCell ref="E18:O18"/>
    <mergeCell ref="E19:O19"/>
    <mergeCell ref="E20:O20"/>
    <mergeCell ref="E21:O21"/>
    <mergeCell ref="E13:O13"/>
    <mergeCell ref="E15:O15"/>
    <mergeCell ref="E16:O16"/>
    <mergeCell ref="E29:O29"/>
    <mergeCell ref="C29:D29"/>
    <mergeCell ref="C22:D22"/>
    <mergeCell ref="C16:D16"/>
    <mergeCell ref="C17:D17"/>
    <mergeCell ref="C18:D18"/>
    <mergeCell ref="C19:D19"/>
    <mergeCell ref="C20:D20"/>
    <mergeCell ref="C21:D21"/>
    <mergeCell ref="E22:O22"/>
    <mergeCell ref="C31:D31"/>
    <mergeCell ref="C32:D32"/>
    <mergeCell ref="E4:O4"/>
    <mergeCell ref="E5:O5"/>
    <mergeCell ref="E6:O6"/>
    <mergeCell ref="E7:O7"/>
    <mergeCell ref="E8:O8"/>
    <mergeCell ref="E9:O9"/>
    <mergeCell ref="C23:D23"/>
    <mergeCell ref="C24:D24"/>
    <mergeCell ref="C25:D25"/>
    <mergeCell ref="C26:D26"/>
    <mergeCell ref="C27:D27"/>
    <mergeCell ref="C28:D28"/>
    <mergeCell ref="E10:O10"/>
    <mergeCell ref="E14:O14"/>
    <mergeCell ref="C12:D12"/>
    <mergeCell ref="C13:D13"/>
    <mergeCell ref="C14:D14"/>
    <mergeCell ref="C15:D15"/>
    <mergeCell ref="C30:D30"/>
    <mergeCell ref="E11:O11"/>
    <mergeCell ref="E12:O12"/>
    <mergeCell ref="A31:B31"/>
    <mergeCell ref="A32:B32"/>
    <mergeCell ref="C5:D5"/>
    <mergeCell ref="A25:B25"/>
    <mergeCell ref="A26:B26"/>
    <mergeCell ref="A27:B27"/>
    <mergeCell ref="A28:B28"/>
    <mergeCell ref="A29:B29"/>
    <mergeCell ref="A30:B30"/>
    <mergeCell ref="A19:B19"/>
    <mergeCell ref="A20:B20"/>
    <mergeCell ref="A21:B21"/>
    <mergeCell ref="A22:B22"/>
    <mergeCell ref="A23:B23"/>
    <mergeCell ref="A24:B24"/>
    <mergeCell ref="A13:B13"/>
    <mergeCell ref="A14:B14"/>
    <mergeCell ref="A15:B15"/>
    <mergeCell ref="A16:B16"/>
    <mergeCell ref="A17:B17"/>
    <mergeCell ref="A18:B18"/>
    <mergeCell ref="A12:B12"/>
    <mergeCell ref="A4:B4"/>
    <mergeCell ref="A5:B5"/>
    <mergeCell ref="A6:B6"/>
    <mergeCell ref="C4:D4"/>
    <mergeCell ref="C6:D6"/>
    <mergeCell ref="A7:B7"/>
    <mergeCell ref="A8:B8"/>
    <mergeCell ref="A9:B9"/>
    <mergeCell ref="A10:B10"/>
    <mergeCell ref="A11:B11"/>
    <mergeCell ref="C7:D7"/>
    <mergeCell ref="C8:D8"/>
    <mergeCell ref="C9:D9"/>
    <mergeCell ref="C10:D10"/>
    <mergeCell ref="C11:D11"/>
  </mergeCells>
  <hyperlinks>
    <hyperlink ref="A1:J2" location="Main!A1" display="გულის დაავადებებთან ასოცირებული გენები" xr:uid="{52F78592-E68F-4C97-98BF-1A1368DEE9BE}"/>
  </hyperlinks>
  <pageMargins left="0.7" right="0.7" top="0.75" bottom="0.75" header="0.3" footer="0.3"/>
  <pageSetup paperSize="9" orientation="landscape" horizontalDpi="4294967292"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09D73-96A8-48BE-A52C-A822B5FD7C8B}">
  <sheetPr codeName="Sheet1"/>
  <dimension ref="A1:T132"/>
  <sheetViews>
    <sheetView topLeftCell="A12" zoomScaleNormal="100" workbookViewId="0">
      <selection activeCell="S34" sqref="S34"/>
    </sheetView>
  </sheetViews>
  <sheetFormatPr defaultColWidth="8.75" defaultRowHeight="15" x14ac:dyDescent="0.25"/>
  <cols>
    <col min="1" max="13" width="8.75" style="2"/>
    <col min="14" max="14" width="8.75" style="65"/>
    <col min="15" max="16" width="8.75" style="64"/>
    <col min="17" max="16384" width="8.75" style="2"/>
  </cols>
  <sheetData>
    <row r="1" spans="1:20" x14ac:dyDescent="0.25">
      <c r="A1" s="15" t="s">
        <v>96</v>
      </c>
      <c r="B1" s="15"/>
      <c r="C1" s="15"/>
      <c r="D1" s="15"/>
      <c r="E1" s="15"/>
      <c r="F1" s="15"/>
      <c r="G1" s="15"/>
      <c r="H1" s="15"/>
      <c r="I1" s="15"/>
      <c r="J1" s="15"/>
      <c r="K1" s="15"/>
      <c r="L1" s="15"/>
      <c r="M1" s="15"/>
      <c r="N1" s="15"/>
      <c r="O1" s="15"/>
    </row>
    <row r="2" spans="1:20" x14ac:dyDescent="0.25">
      <c r="A2" s="15"/>
      <c r="B2" s="15"/>
      <c r="C2" s="15"/>
      <c r="D2" s="15"/>
      <c r="E2" s="15"/>
      <c r="F2" s="15"/>
      <c r="G2" s="15"/>
      <c r="H2" s="15"/>
      <c r="I2" s="15"/>
      <c r="J2" s="15"/>
      <c r="K2" s="15"/>
      <c r="L2" s="15"/>
      <c r="M2" s="15"/>
      <c r="N2" s="15"/>
      <c r="O2" s="15"/>
      <c r="T2" s="64" t="s">
        <v>160</v>
      </c>
    </row>
    <row r="4" spans="1:20" x14ac:dyDescent="0.25">
      <c r="A4" s="10" t="s">
        <v>97</v>
      </c>
    </row>
    <row r="6" spans="1:20" ht="22.5" customHeight="1" x14ac:dyDescent="0.25">
      <c r="A6" s="66" t="s">
        <v>98</v>
      </c>
      <c r="B6" s="66"/>
      <c r="C6" s="66"/>
      <c r="D6" s="66"/>
      <c r="E6" s="66"/>
      <c r="F6" s="66"/>
      <c r="G6" s="66"/>
      <c r="H6" s="66"/>
      <c r="I6" s="66"/>
      <c r="J6" s="66"/>
      <c r="K6" s="66"/>
      <c r="L6" s="66"/>
      <c r="M6" s="67" t="s">
        <v>102</v>
      </c>
    </row>
    <row r="7" spans="1:20" ht="23.45" customHeight="1" x14ac:dyDescent="0.25">
      <c r="A7" s="68" t="s">
        <v>99</v>
      </c>
      <c r="B7" s="69"/>
      <c r="C7" s="69"/>
      <c r="D7" s="69"/>
      <c r="E7" s="69"/>
      <c r="F7" s="69"/>
      <c r="G7" s="69"/>
      <c r="H7" s="69"/>
      <c r="I7" s="69"/>
      <c r="J7" s="69"/>
      <c r="K7" s="69"/>
      <c r="L7" s="69"/>
      <c r="M7" s="70"/>
      <c r="N7" s="71"/>
      <c r="O7" s="72"/>
    </row>
    <row r="8" spans="1:20" x14ac:dyDescent="0.25">
      <c r="A8" s="73" t="s">
        <v>101</v>
      </c>
      <c r="B8" s="74"/>
      <c r="C8" s="74"/>
      <c r="D8" s="74"/>
      <c r="E8" s="74"/>
      <c r="F8" s="74"/>
      <c r="G8" s="74"/>
      <c r="H8" s="74"/>
      <c r="I8" s="74"/>
      <c r="J8" s="74"/>
      <c r="K8" s="74"/>
      <c r="L8" s="74"/>
      <c r="M8" s="75"/>
    </row>
    <row r="9" spans="1:20" x14ac:dyDescent="0.25">
      <c r="A9" s="76"/>
      <c r="B9" s="77" t="s">
        <v>100</v>
      </c>
      <c r="C9" s="77"/>
      <c r="D9" s="77"/>
      <c r="E9" s="77"/>
      <c r="F9" s="77"/>
      <c r="G9" s="77"/>
      <c r="H9" s="77"/>
      <c r="I9" s="77"/>
      <c r="J9" s="77"/>
      <c r="K9" s="77"/>
      <c r="L9" s="78"/>
      <c r="M9" s="79">
        <v>3</v>
      </c>
      <c r="N9" s="80">
        <f>IF(O9=2,3,0)</f>
        <v>0</v>
      </c>
      <c r="O9" s="81">
        <v>1</v>
      </c>
    </row>
    <row r="10" spans="1:20" x14ac:dyDescent="0.25">
      <c r="A10" s="76"/>
      <c r="B10" s="77" t="s">
        <v>103</v>
      </c>
      <c r="C10" s="77"/>
      <c r="D10" s="77"/>
      <c r="E10" s="77"/>
      <c r="F10" s="77"/>
      <c r="G10" s="77"/>
      <c r="H10" s="77"/>
      <c r="I10" s="77"/>
      <c r="J10" s="77"/>
      <c r="K10" s="77"/>
      <c r="L10" s="78"/>
      <c r="M10" s="79">
        <v>2</v>
      </c>
      <c r="N10" s="80">
        <f>IF(O10=2,2,0)</f>
        <v>0</v>
      </c>
      <c r="O10" s="81">
        <v>1</v>
      </c>
    </row>
    <row r="11" spans="1:20" x14ac:dyDescent="0.25">
      <c r="A11" s="76"/>
      <c r="B11" s="77" t="s">
        <v>104</v>
      </c>
      <c r="C11" s="77"/>
      <c r="D11" s="77"/>
      <c r="E11" s="77"/>
      <c r="F11" s="77"/>
      <c r="G11" s="77"/>
      <c r="H11" s="77"/>
      <c r="I11" s="77"/>
      <c r="J11" s="77"/>
      <c r="K11" s="77"/>
      <c r="L11" s="78"/>
      <c r="M11" s="79">
        <v>1</v>
      </c>
      <c r="N11" s="80">
        <f>IF(O11=2,1,0)</f>
        <v>0</v>
      </c>
      <c r="O11" s="81">
        <v>1</v>
      </c>
    </row>
    <row r="12" spans="1:20" x14ac:dyDescent="0.25">
      <c r="A12" s="73" t="s">
        <v>105</v>
      </c>
      <c r="B12" s="74"/>
      <c r="C12" s="74"/>
      <c r="D12" s="74"/>
      <c r="E12" s="74"/>
      <c r="F12" s="74"/>
      <c r="G12" s="74"/>
      <c r="H12" s="74"/>
      <c r="I12" s="74"/>
      <c r="J12" s="74"/>
      <c r="K12" s="74"/>
      <c r="L12" s="75"/>
      <c r="M12" s="79">
        <v>1</v>
      </c>
      <c r="N12" s="80">
        <f>IF(O12=2,1,0)</f>
        <v>0</v>
      </c>
      <c r="O12" s="81">
        <v>1</v>
      </c>
    </row>
    <row r="13" spans="1:20" x14ac:dyDescent="0.25">
      <c r="A13" s="73" t="s">
        <v>106</v>
      </c>
      <c r="B13" s="74"/>
      <c r="C13" s="74"/>
      <c r="D13" s="74"/>
      <c r="E13" s="74"/>
      <c r="F13" s="74"/>
      <c r="G13" s="74"/>
      <c r="H13" s="74"/>
      <c r="I13" s="74"/>
      <c r="J13" s="74"/>
      <c r="K13" s="74"/>
      <c r="L13" s="75"/>
      <c r="M13" s="79">
        <v>2</v>
      </c>
      <c r="N13" s="80">
        <f t="shared" ref="N13" si="0">IF(O13=2,2,0)</f>
        <v>0</v>
      </c>
      <c r="O13" s="81">
        <v>1</v>
      </c>
    </row>
    <row r="14" spans="1:20" x14ac:dyDescent="0.25">
      <c r="A14" s="73" t="s">
        <v>107</v>
      </c>
      <c r="B14" s="74"/>
      <c r="C14" s="74"/>
      <c r="D14" s="74"/>
      <c r="E14" s="74"/>
      <c r="F14" s="74"/>
      <c r="G14" s="74"/>
      <c r="H14" s="74"/>
      <c r="I14" s="74"/>
      <c r="J14" s="74"/>
      <c r="K14" s="74"/>
      <c r="L14" s="75"/>
      <c r="M14" s="79">
        <v>1</v>
      </c>
      <c r="N14" s="80">
        <f>IF(O14=2,1,0)</f>
        <v>0</v>
      </c>
      <c r="O14" s="81">
        <v>1</v>
      </c>
    </row>
    <row r="15" spans="1:20" x14ac:dyDescent="0.25">
      <c r="A15" s="39" t="s">
        <v>108</v>
      </c>
      <c r="B15" s="39"/>
      <c r="C15" s="39"/>
      <c r="D15" s="39"/>
      <c r="E15" s="39"/>
      <c r="F15" s="39"/>
      <c r="G15" s="39"/>
      <c r="H15" s="39"/>
      <c r="I15" s="39"/>
      <c r="J15" s="39"/>
      <c r="K15" s="39"/>
      <c r="L15" s="39"/>
      <c r="M15" s="79">
        <v>1</v>
      </c>
      <c r="N15" s="80">
        <f>IF(O15=2,1,0)</f>
        <v>0</v>
      </c>
      <c r="O15" s="81">
        <v>1</v>
      </c>
    </row>
    <row r="16" spans="1:20" x14ac:dyDescent="0.25">
      <c r="A16" s="39" t="s">
        <v>109</v>
      </c>
      <c r="B16" s="39"/>
      <c r="C16" s="39"/>
      <c r="D16" s="39"/>
      <c r="E16" s="39"/>
      <c r="F16" s="39"/>
      <c r="G16" s="39"/>
      <c r="H16" s="39"/>
      <c r="I16" s="39"/>
      <c r="J16" s="39"/>
      <c r="K16" s="39"/>
      <c r="L16" s="39"/>
      <c r="M16" s="79">
        <v>0.5</v>
      </c>
      <c r="N16" s="80">
        <f>IF(O16=2,0.5,0)</f>
        <v>0</v>
      </c>
      <c r="O16" s="81">
        <v>1</v>
      </c>
    </row>
    <row r="17" spans="1:15" ht="20.45" customHeight="1" x14ac:dyDescent="0.25">
      <c r="A17" s="68" t="s">
        <v>110</v>
      </c>
      <c r="B17" s="69"/>
      <c r="C17" s="69"/>
      <c r="D17" s="69"/>
      <c r="E17" s="69"/>
      <c r="F17" s="69"/>
      <c r="G17" s="69"/>
      <c r="H17" s="69"/>
      <c r="I17" s="69"/>
      <c r="J17" s="69"/>
      <c r="K17" s="69"/>
      <c r="L17" s="69"/>
      <c r="M17" s="70"/>
      <c r="N17" s="80"/>
    </row>
    <row r="18" spans="1:15" x14ac:dyDescent="0.25">
      <c r="A18" s="82" t="s">
        <v>111</v>
      </c>
      <c r="B18" s="82"/>
      <c r="C18" s="82"/>
      <c r="D18" s="82"/>
      <c r="E18" s="82"/>
      <c r="F18" s="82"/>
      <c r="G18" s="82"/>
      <c r="H18" s="82"/>
      <c r="I18" s="82"/>
      <c r="J18" s="82"/>
      <c r="K18" s="82"/>
      <c r="L18" s="82"/>
      <c r="M18" s="39"/>
      <c r="N18" s="80"/>
    </row>
    <row r="19" spans="1:15" x14ac:dyDescent="0.25">
      <c r="A19" s="76"/>
      <c r="B19" s="75" t="s">
        <v>112</v>
      </c>
      <c r="C19" s="39"/>
      <c r="D19" s="39"/>
      <c r="E19" s="39"/>
      <c r="F19" s="39"/>
      <c r="G19" s="39"/>
      <c r="H19" s="39"/>
      <c r="I19" s="39"/>
      <c r="J19" s="39"/>
      <c r="K19" s="39"/>
      <c r="L19" s="39"/>
      <c r="M19" s="79">
        <v>2</v>
      </c>
      <c r="N19" s="80">
        <f>IF(O19=2,2,0)</f>
        <v>0</v>
      </c>
      <c r="O19" s="81">
        <v>1</v>
      </c>
    </row>
    <row r="20" spans="1:15" x14ac:dyDescent="0.25">
      <c r="A20" s="76"/>
      <c r="B20" s="75" t="s">
        <v>113</v>
      </c>
      <c r="C20" s="39"/>
      <c r="D20" s="39"/>
      <c r="E20" s="39"/>
      <c r="F20" s="39"/>
      <c r="G20" s="39"/>
      <c r="H20" s="39"/>
      <c r="I20" s="39"/>
      <c r="J20" s="39"/>
      <c r="K20" s="39"/>
      <c r="L20" s="39"/>
      <c r="M20" s="79">
        <v>1</v>
      </c>
      <c r="N20" s="80">
        <f>IF(O20=2,1,0)</f>
        <v>0</v>
      </c>
      <c r="O20" s="81">
        <v>1</v>
      </c>
    </row>
    <row r="21" spans="1:15" x14ac:dyDescent="0.25">
      <c r="A21" s="73" t="s">
        <v>114</v>
      </c>
      <c r="B21" s="74"/>
      <c r="C21" s="74"/>
      <c r="D21" s="74"/>
      <c r="E21" s="74"/>
      <c r="F21" s="74"/>
      <c r="G21" s="74"/>
      <c r="H21" s="74"/>
      <c r="I21" s="74"/>
      <c r="J21" s="74"/>
      <c r="K21" s="74"/>
      <c r="L21" s="75"/>
      <c r="M21" s="79">
        <v>0.5</v>
      </c>
      <c r="N21" s="80">
        <f t="shared" ref="N21:N24" si="1">IF(O21=2,0.5,0)</f>
        <v>0</v>
      </c>
      <c r="O21" s="81">
        <v>1</v>
      </c>
    </row>
    <row r="22" spans="1:15" ht="23.1" customHeight="1" x14ac:dyDescent="0.25">
      <c r="A22" s="68" t="s">
        <v>115</v>
      </c>
      <c r="B22" s="69"/>
      <c r="C22" s="69"/>
      <c r="D22" s="69"/>
      <c r="E22" s="69"/>
      <c r="F22" s="69"/>
      <c r="G22" s="69"/>
      <c r="H22" s="69"/>
      <c r="I22" s="69"/>
      <c r="J22" s="69"/>
      <c r="K22" s="69"/>
      <c r="L22" s="69"/>
      <c r="M22" s="70"/>
      <c r="N22" s="80"/>
    </row>
    <row r="23" spans="1:15" x14ac:dyDescent="0.25">
      <c r="A23" s="73" t="s">
        <v>116</v>
      </c>
      <c r="B23" s="74"/>
      <c r="C23" s="74"/>
      <c r="D23" s="74"/>
      <c r="E23" s="74"/>
      <c r="F23" s="74"/>
      <c r="G23" s="74"/>
      <c r="H23" s="74"/>
      <c r="I23" s="74"/>
      <c r="J23" s="74"/>
      <c r="K23" s="74"/>
      <c r="L23" s="75"/>
      <c r="M23" s="79">
        <v>1</v>
      </c>
      <c r="N23" s="80">
        <f>IF(O23=2,1,0)</f>
        <v>0</v>
      </c>
      <c r="O23" s="81">
        <v>1</v>
      </c>
    </row>
    <row r="24" spans="1:15" x14ac:dyDescent="0.25">
      <c r="A24" s="73" t="s">
        <v>117</v>
      </c>
      <c r="B24" s="74"/>
      <c r="C24" s="74"/>
      <c r="D24" s="74"/>
      <c r="E24" s="74"/>
      <c r="F24" s="74"/>
      <c r="G24" s="74"/>
      <c r="H24" s="74"/>
      <c r="I24" s="74"/>
      <c r="J24" s="74"/>
      <c r="K24" s="74"/>
      <c r="L24" s="75"/>
      <c r="M24" s="79">
        <v>0.5</v>
      </c>
      <c r="N24" s="80">
        <f t="shared" si="1"/>
        <v>0</v>
      </c>
      <c r="O24" s="81">
        <v>1</v>
      </c>
    </row>
    <row r="25" spans="1:15" x14ac:dyDescent="0.25">
      <c r="N25" s="83">
        <f>SUM(N9:N24)</f>
        <v>0</v>
      </c>
    </row>
    <row r="26" spans="1:15" x14ac:dyDescent="0.25">
      <c r="A26" s="2" t="s">
        <v>118</v>
      </c>
      <c r="C26" s="2" t="s">
        <v>119</v>
      </c>
    </row>
    <row r="27" spans="1:15" x14ac:dyDescent="0.25">
      <c r="C27" s="2" t="s">
        <v>120</v>
      </c>
    </row>
    <row r="28" spans="1:15" x14ac:dyDescent="0.25">
      <c r="C28" s="84" t="s">
        <v>121</v>
      </c>
    </row>
    <row r="30" spans="1:15" x14ac:dyDescent="0.25">
      <c r="A30" s="85" t="s">
        <v>200</v>
      </c>
      <c r="B30" s="85"/>
      <c r="C30" s="86">
        <f>N25</f>
        <v>0</v>
      </c>
      <c r="D30" s="87" t="str">
        <f>IF(C30=1,"LQTS-ის ნაკლები ალბათობა",IF(C30&lt;1,"LQTS-ის ნაკლები ალბათობა",IF(AND(C30&gt;1,C30&lt;3.5),"LQTS-ის საშუალო ალბათობა",IF(C30&gt;3.4,"LQTS-ის მაღალი ალბათობა",""))))</f>
        <v>LQTS-ის ნაკლები ალბათობა</v>
      </c>
      <c r="E30" s="87"/>
      <c r="F30" s="87"/>
      <c r="G30" s="87"/>
    </row>
    <row r="32" spans="1:15" x14ac:dyDescent="0.25">
      <c r="A32" s="88" t="s">
        <v>122</v>
      </c>
      <c r="B32" s="88"/>
      <c r="C32" s="88"/>
      <c r="D32" s="88"/>
      <c r="E32" s="88"/>
      <c r="F32" s="88"/>
      <c r="G32" s="88"/>
      <c r="H32" s="88"/>
      <c r="I32" s="88"/>
      <c r="J32" s="88"/>
      <c r="K32" s="88"/>
      <c r="L32" s="88"/>
      <c r="M32" s="88"/>
      <c r="N32" s="88"/>
      <c r="O32" s="88"/>
    </row>
    <row r="33" spans="1:15" x14ac:dyDescent="0.25">
      <c r="A33" s="88"/>
      <c r="B33" s="88"/>
      <c r="C33" s="88"/>
      <c r="D33" s="88"/>
      <c r="E33" s="88"/>
      <c r="F33" s="88"/>
      <c r="G33" s="88"/>
      <c r="H33" s="88"/>
      <c r="I33" s="88"/>
      <c r="J33" s="88"/>
      <c r="K33" s="88"/>
      <c r="L33" s="88"/>
      <c r="M33" s="88"/>
      <c r="N33" s="88"/>
      <c r="O33" s="88"/>
    </row>
    <row r="35" spans="1:15" x14ac:dyDescent="0.25">
      <c r="B35" s="89" t="s">
        <v>126</v>
      </c>
      <c r="C35" s="89"/>
      <c r="D35" s="89"/>
      <c r="E35" s="89"/>
      <c r="F35" s="89"/>
      <c r="G35" s="89"/>
      <c r="H35" s="89"/>
      <c r="I35" s="89"/>
      <c r="J35" s="89"/>
      <c r="K35" s="89"/>
      <c r="L35" s="89"/>
      <c r="M35" s="89"/>
      <c r="N35" s="89"/>
      <c r="O35" s="89"/>
    </row>
    <row r="36" spans="1:15" x14ac:dyDescent="0.25">
      <c r="B36" s="89"/>
      <c r="C36" s="89"/>
      <c r="D36" s="89"/>
      <c r="E36" s="89"/>
      <c r="F36" s="89"/>
      <c r="G36" s="89"/>
      <c r="H36" s="89"/>
      <c r="I36" s="89"/>
      <c r="J36" s="89"/>
      <c r="K36" s="89"/>
      <c r="L36" s="89"/>
      <c r="M36" s="89"/>
      <c r="N36" s="89"/>
      <c r="O36" s="89"/>
    </row>
    <row r="38" spans="1:15" ht="14.45" customHeight="1" x14ac:dyDescent="0.25">
      <c r="B38" s="90" t="s">
        <v>123</v>
      </c>
      <c r="C38" s="90"/>
      <c r="D38" s="90"/>
      <c r="E38" s="90"/>
      <c r="F38" s="90"/>
      <c r="G38" s="90"/>
      <c r="H38" s="90"/>
      <c r="I38" s="90"/>
      <c r="J38" s="90"/>
      <c r="K38" s="90"/>
      <c r="L38" s="90"/>
      <c r="M38" s="90"/>
      <c r="N38" s="90"/>
      <c r="O38" s="90"/>
    </row>
    <row r="39" spans="1:15" x14ac:dyDescent="0.25">
      <c r="B39" s="91" t="s">
        <v>779</v>
      </c>
      <c r="C39" s="92"/>
      <c r="D39" s="92"/>
      <c r="E39" s="92"/>
      <c r="F39" s="92"/>
      <c r="G39" s="92"/>
      <c r="H39" s="92"/>
      <c r="I39" s="92"/>
      <c r="J39" s="92"/>
      <c r="K39" s="92"/>
      <c r="L39" s="92"/>
      <c r="M39" s="92"/>
      <c r="N39" s="93"/>
      <c r="O39" s="94"/>
    </row>
    <row r="40" spans="1:15" ht="15.95" customHeight="1" x14ac:dyDescent="0.25">
      <c r="B40" s="90" t="s">
        <v>124</v>
      </c>
      <c r="C40" s="90"/>
      <c r="D40" s="90"/>
      <c r="E40" s="90"/>
      <c r="F40" s="90"/>
      <c r="G40" s="90"/>
      <c r="H40" s="90"/>
      <c r="I40" s="90"/>
      <c r="J40" s="90"/>
      <c r="K40" s="90"/>
      <c r="L40" s="90"/>
      <c r="M40" s="90"/>
      <c r="N40" s="90"/>
      <c r="O40" s="90"/>
    </row>
    <row r="41" spans="1:15" x14ac:dyDescent="0.25">
      <c r="B41" s="90" t="s">
        <v>125</v>
      </c>
      <c r="C41" s="90"/>
      <c r="D41" s="90"/>
      <c r="E41" s="90"/>
      <c r="F41" s="90"/>
      <c r="G41" s="90"/>
      <c r="H41" s="90"/>
      <c r="I41" s="90"/>
      <c r="J41" s="90"/>
      <c r="K41" s="90"/>
      <c r="L41" s="90"/>
      <c r="M41" s="90"/>
      <c r="N41" s="90"/>
      <c r="O41" s="90"/>
    </row>
    <row r="42" spans="1:15" x14ac:dyDescent="0.25">
      <c r="B42" s="90" t="s">
        <v>778</v>
      </c>
      <c r="C42" s="90"/>
      <c r="D42" s="90"/>
      <c r="E42" s="90"/>
      <c r="F42" s="90"/>
      <c r="G42" s="90"/>
      <c r="H42" s="90"/>
      <c r="I42" s="90"/>
      <c r="J42" s="90"/>
      <c r="K42" s="90"/>
      <c r="L42" s="90"/>
      <c r="M42" s="90"/>
      <c r="N42" s="90"/>
      <c r="O42" s="90"/>
    </row>
    <row r="44" spans="1:15" x14ac:dyDescent="0.25">
      <c r="B44" s="89" t="s">
        <v>127</v>
      </c>
      <c r="C44" s="89"/>
      <c r="D44" s="89"/>
      <c r="E44" s="89"/>
      <c r="F44" s="89"/>
      <c r="G44" s="89"/>
      <c r="H44" s="89"/>
      <c r="I44" s="89"/>
      <c r="J44" s="89"/>
      <c r="K44" s="89"/>
      <c r="L44" s="89"/>
      <c r="M44" s="89"/>
      <c r="N44" s="89"/>
      <c r="O44" s="89"/>
    </row>
    <row r="45" spans="1:15" x14ac:dyDescent="0.25">
      <c r="B45" s="89"/>
      <c r="C45" s="89"/>
      <c r="D45" s="89"/>
      <c r="E45" s="89"/>
      <c r="F45" s="89"/>
      <c r="G45" s="89"/>
      <c r="H45" s="89"/>
      <c r="I45" s="89"/>
      <c r="J45" s="89"/>
      <c r="K45" s="89"/>
      <c r="L45" s="89"/>
      <c r="M45" s="89"/>
      <c r="N45" s="89"/>
      <c r="O45" s="89"/>
    </row>
    <row r="47" spans="1:15" x14ac:dyDescent="0.25">
      <c r="B47" s="89" t="s">
        <v>128</v>
      </c>
      <c r="C47" s="89"/>
      <c r="D47" s="89"/>
      <c r="E47" s="89"/>
      <c r="F47" s="89"/>
      <c r="G47" s="89"/>
      <c r="H47" s="89"/>
      <c r="I47" s="89"/>
      <c r="J47" s="89"/>
      <c r="K47" s="89"/>
      <c r="L47" s="89"/>
      <c r="M47" s="89"/>
      <c r="N47" s="89"/>
      <c r="O47" s="89"/>
    </row>
    <row r="48" spans="1:15" x14ac:dyDescent="0.25">
      <c r="B48" s="89"/>
      <c r="C48" s="89"/>
      <c r="D48" s="89"/>
      <c r="E48" s="89"/>
      <c r="F48" s="89"/>
      <c r="G48" s="89"/>
      <c r="H48" s="89"/>
      <c r="I48" s="89"/>
      <c r="J48" s="89"/>
      <c r="K48" s="89"/>
      <c r="L48" s="89"/>
      <c r="M48" s="89"/>
      <c r="N48" s="89"/>
      <c r="O48" s="89"/>
    </row>
    <row r="50" spans="2:15" x14ac:dyDescent="0.25">
      <c r="B50" s="2" t="s">
        <v>129</v>
      </c>
    </row>
    <row r="52" spans="2:15" x14ac:dyDescent="0.25">
      <c r="B52" s="89" t="s">
        <v>169</v>
      </c>
      <c r="C52" s="89"/>
      <c r="D52" s="89"/>
      <c r="E52" s="89"/>
      <c r="F52" s="89"/>
      <c r="G52" s="89"/>
      <c r="H52" s="89"/>
      <c r="I52" s="89"/>
      <c r="J52" s="89"/>
      <c r="K52" s="89"/>
      <c r="L52" s="89"/>
      <c r="M52" s="89"/>
      <c r="N52" s="89"/>
      <c r="O52" s="89"/>
    </row>
    <row r="53" spans="2:15" x14ac:dyDescent="0.25">
      <c r="B53" s="89"/>
      <c r="C53" s="89"/>
      <c r="D53" s="89"/>
      <c r="E53" s="89"/>
      <c r="F53" s="89"/>
      <c r="G53" s="89"/>
      <c r="H53" s="89"/>
      <c r="I53" s="89"/>
      <c r="J53" s="89"/>
      <c r="K53" s="89"/>
      <c r="L53" s="89"/>
      <c r="M53" s="89"/>
      <c r="N53" s="89"/>
      <c r="O53" s="89"/>
    </row>
    <row r="65" spans="1:15" x14ac:dyDescent="0.25">
      <c r="A65" s="88" t="s">
        <v>130</v>
      </c>
      <c r="B65" s="88"/>
      <c r="C65" s="88"/>
      <c r="D65" s="88"/>
      <c r="E65" s="88"/>
      <c r="F65" s="88"/>
      <c r="G65" s="88"/>
      <c r="H65" s="88"/>
      <c r="I65" s="88"/>
      <c r="J65" s="88"/>
      <c r="K65" s="88"/>
      <c r="L65" s="88"/>
      <c r="M65" s="88"/>
      <c r="N65" s="88"/>
      <c r="O65" s="88"/>
    </row>
    <row r="66" spans="1:15" x14ac:dyDescent="0.25">
      <c r="A66" s="88"/>
      <c r="B66" s="88"/>
      <c r="C66" s="88"/>
      <c r="D66" s="88"/>
      <c r="E66" s="88"/>
      <c r="F66" s="88"/>
      <c r="G66" s="88"/>
      <c r="H66" s="88"/>
      <c r="I66" s="88"/>
      <c r="J66" s="88"/>
      <c r="K66" s="88"/>
      <c r="L66" s="88"/>
      <c r="M66" s="88"/>
      <c r="N66" s="88"/>
      <c r="O66" s="88"/>
    </row>
    <row r="67" spans="1:15" ht="15.75" thickBot="1" x14ac:dyDescent="0.3"/>
    <row r="68" spans="1:15" ht="15.75" thickBot="1" x14ac:dyDescent="0.3">
      <c r="A68" s="95" t="s">
        <v>31</v>
      </c>
      <c r="B68" s="96" t="s">
        <v>32</v>
      </c>
      <c r="C68" s="96"/>
      <c r="D68" s="42" t="s">
        <v>152</v>
      </c>
      <c r="E68" s="42"/>
      <c r="F68" s="42"/>
      <c r="G68" s="42"/>
      <c r="H68" s="42"/>
      <c r="I68" s="42"/>
      <c r="J68" s="42" t="s">
        <v>346</v>
      </c>
      <c r="K68" s="42"/>
      <c r="L68" s="42"/>
      <c r="M68" s="42"/>
      <c r="N68" s="42"/>
      <c r="O68" s="97"/>
    </row>
    <row r="69" spans="1:15" x14ac:dyDescent="0.25">
      <c r="A69" s="98" t="s">
        <v>131</v>
      </c>
      <c r="B69" s="99" t="s">
        <v>142</v>
      </c>
      <c r="C69" s="99"/>
      <c r="D69" s="100" t="s">
        <v>794</v>
      </c>
      <c r="E69" s="99"/>
      <c r="F69" s="99"/>
      <c r="G69" s="99"/>
      <c r="H69" s="99"/>
      <c r="I69" s="99"/>
      <c r="J69" s="101" t="s">
        <v>780</v>
      </c>
      <c r="K69" s="101"/>
      <c r="L69" s="101"/>
      <c r="M69" s="101"/>
      <c r="N69" s="101"/>
      <c r="O69" s="102"/>
    </row>
    <row r="70" spans="1:15" x14ac:dyDescent="0.25">
      <c r="A70" s="103" t="s">
        <v>139</v>
      </c>
      <c r="B70" s="104" t="s">
        <v>143</v>
      </c>
      <c r="C70" s="104"/>
      <c r="D70" s="104" t="s">
        <v>795</v>
      </c>
      <c r="E70" s="104"/>
      <c r="F70" s="104"/>
      <c r="G70" s="104"/>
      <c r="H70" s="104"/>
      <c r="I70" s="104"/>
      <c r="J70" s="39" t="s">
        <v>153</v>
      </c>
      <c r="K70" s="39"/>
      <c r="L70" s="39"/>
      <c r="M70" s="39"/>
      <c r="N70" s="39"/>
      <c r="O70" s="105"/>
    </row>
    <row r="71" spans="1:15" x14ac:dyDescent="0.25">
      <c r="A71" s="103" t="s">
        <v>140</v>
      </c>
      <c r="B71" s="104" t="s">
        <v>144</v>
      </c>
      <c r="C71" s="104"/>
      <c r="D71" s="104" t="s">
        <v>796</v>
      </c>
      <c r="E71" s="104"/>
      <c r="F71" s="104"/>
      <c r="G71" s="104"/>
      <c r="H71" s="104"/>
      <c r="I71" s="104"/>
      <c r="J71" s="39" t="s">
        <v>153</v>
      </c>
      <c r="K71" s="39"/>
      <c r="L71" s="39"/>
      <c r="M71" s="39"/>
      <c r="N71" s="39"/>
      <c r="O71" s="105"/>
    </row>
    <row r="72" spans="1:15" x14ac:dyDescent="0.25">
      <c r="A72" s="103" t="s">
        <v>141</v>
      </c>
      <c r="B72" s="104" t="s">
        <v>145</v>
      </c>
      <c r="C72" s="104"/>
      <c r="D72" s="104" t="s">
        <v>154</v>
      </c>
      <c r="E72" s="104"/>
      <c r="F72" s="104"/>
      <c r="G72" s="104"/>
      <c r="H72" s="104"/>
      <c r="I72" s="104"/>
      <c r="J72" s="39" t="s">
        <v>153</v>
      </c>
      <c r="K72" s="39"/>
      <c r="L72" s="39"/>
      <c r="M72" s="39"/>
      <c r="N72" s="39"/>
      <c r="O72" s="105"/>
    </row>
    <row r="73" spans="1:15" x14ac:dyDescent="0.25">
      <c r="A73" s="106" t="s">
        <v>132</v>
      </c>
      <c r="B73" s="104" t="s">
        <v>146</v>
      </c>
      <c r="C73" s="104"/>
      <c r="D73" s="104" t="s">
        <v>154</v>
      </c>
      <c r="E73" s="104"/>
      <c r="F73" s="104"/>
      <c r="G73" s="104"/>
      <c r="H73" s="104"/>
      <c r="I73" s="104"/>
      <c r="J73" s="39" t="s">
        <v>153</v>
      </c>
      <c r="K73" s="39"/>
      <c r="L73" s="39"/>
      <c r="M73" s="39"/>
      <c r="N73" s="39"/>
      <c r="O73" s="105"/>
    </row>
    <row r="74" spans="1:15" x14ac:dyDescent="0.25">
      <c r="A74" s="106" t="s">
        <v>133</v>
      </c>
      <c r="B74" s="104" t="s">
        <v>147</v>
      </c>
      <c r="C74" s="104"/>
      <c r="D74" s="104" t="s">
        <v>154</v>
      </c>
      <c r="E74" s="104"/>
      <c r="F74" s="104"/>
      <c r="G74" s="104"/>
      <c r="H74" s="104"/>
      <c r="I74" s="104"/>
      <c r="J74" s="39" t="s">
        <v>153</v>
      </c>
      <c r="K74" s="39"/>
      <c r="L74" s="39"/>
      <c r="M74" s="39"/>
      <c r="N74" s="39"/>
      <c r="O74" s="105"/>
    </row>
    <row r="75" spans="1:15" x14ac:dyDescent="0.25">
      <c r="A75" s="106" t="s">
        <v>134</v>
      </c>
      <c r="B75" s="104" t="s">
        <v>61</v>
      </c>
      <c r="C75" s="104"/>
      <c r="D75" s="104" t="s">
        <v>154</v>
      </c>
      <c r="E75" s="104"/>
      <c r="F75" s="104"/>
      <c r="G75" s="104"/>
      <c r="H75" s="104"/>
      <c r="I75" s="104"/>
      <c r="J75" s="39" t="s">
        <v>155</v>
      </c>
      <c r="K75" s="39"/>
      <c r="L75" s="39"/>
      <c r="M75" s="39"/>
      <c r="N75" s="39"/>
      <c r="O75" s="105"/>
    </row>
    <row r="76" spans="1:15" ht="14.45" customHeight="1" x14ac:dyDescent="0.25">
      <c r="A76" s="103" t="s">
        <v>135</v>
      </c>
      <c r="B76" s="104" t="s">
        <v>148</v>
      </c>
      <c r="C76" s="104"/>
      <c r="D76" s="104" t="s">
        <v>797</v>
      </c>
      <c r="E76" s="104"/>
      <c r="F76" s="104"/>
      <c r="G76" s="104"/>
      <c r="H76" s="104"/>
      <c r="I76" s="104"/>
      <c r="J76" s="39" t="s">
        <v>156</v>
      </c>
      <c r="K76" s="39"/>
      <c r="L76" s="39"/>
      <c r="M76" s="39"/>
      <c r="N76" s="39"/>
      <c r="O76" s="105"/>
    </row>
    <row r="77" spans="1:15" ht="14.45" customHeight="1" x14ac:dyDescent="0.25">
      <c r="A77" s="103" t="s">
        <v>136</v>
      </c>
      <c r="B77" s="104" t="s">
        <v>148</v>
      </c>
      <c r="C77" s="104"/>
      <c r="D77" s="104" t="s">
        <v>797</v>
      </c>
      <c r="E77" s="104"/>
      <c r="F77" s="104"/>
      <c r="G77" s="104"/>
      <c r="H77" s="104"/>
      <c r="I77" s="104"/>
      <c r="J77" s="39" t="s">
        <v>157</v>
      </c>
      <c r="K77" s="39"/>
      <c r="L77" s="39"/>
      <c r="M77" s="39"/>
      <c r="N77" s="39"/>
      <c r="O77" s="105"/>
    </row>
    <row r="78" spans="1:15" x14ac:dyDescent="0.25">
      <c r="A78" s="103" t="s">
        <v>137</v>
      </c>
      <c r="B78" s="104" t="s">
        <v>149</v>
      </c>
      <c r="C78" s="104"/>
      <c r="D78" s="104" t="s">
        <v>798</v>
      </c>
      <c r="E78" s="104"/>
      <c r="F78" s="104"/>
      <c r="G78" s="104"/>
      <c r="H78" s="104"/>
      <c r="I78" s="104"/>
      <c r="J78" s="39" t="s">
        <v>158</v>
      </c>
      <c r="K78" s="39"/>
      <c r="L78" s="39"/>
      <c r="M78" s="39"/>
      <c r="N78" s="39"/>
      <c r="O78" s="105"/>
    </row>
    <row r="79" spans="1:15" ht="15.75" thickBot="1" x14ac:dyDescent="0.3">
      <c r="A79" s="107" t="s">
        <v>138</v>
      </c>
      <c r="B79" s="108" t="s">
        <v>150</v>
      </c>
      <c r="C79" s="108"/>
      <c r="D79" s="108" t="s">
        <v>154</v>
      </c>
      <c r="E79" s="108"/>
      <c r="F79" s="108"/>
      <c r="G79" s="108"/>
      <c r="H79" s="108"/>
      <c r="I79" s="108"/>
      <c r="J79" s="109" t="s">
        <v>159</v>
      </c>
      <c r="K79" s="109"/>
      <c r="L79" s="109"/>
      <c r="M79" s="109"/>
      <c r="N79" s="109"/>
      <c r="O79" s="110"/>
    </row>
    <row r="98" spans="1:18" x14ac:dyDescent="0.25">
      <c r="A98" s="111" t="s">
        <v>161</v>
      </c>
      <c r="B98" s="111"/>
      <c r="C98" s="111"/>
      <c r="D98" s="111"/>
      <c r="E98" s="111"/>
      <c r="F98" s="111"/>
      <c r="G98" s="111"/>
      <c r="H98" s="111"/>
      <c r="I98" s="111"/>
      <c r="J98" s="111"/>
      <c r="K98" s="111"/>
      <c r="L98" s="111"/>
      <c r="M98" s="111"/>
      <c r="N98" s="111"/>
      <c r="O98" s="111"/>
      <c r="P98" s="81">
        <v>1</v>
      </c>
      <c r="Q98" s="64"/>
      <c r="R98" s="64" t="s">
        <v>167</v>
      </c>
    </row>
    <row r="99" spans="1:18" x14ac:dyDescent="0.25">
      <c r="A99" s="111"/>
      <c r="B99" s="111"/>
      <c r="C99" s="111"/>
      <c r="D99" s="111"/>
      <c r="E99" s="111"/>
      <c r="F99" s="111"/>
      <c r="G99" s="111"/>
      <c r="H99" s="111"/>
      <c r="I99" s="111"/>
      <c r="J99" s="111"/>
      <c r="K99" s="111"/>
      <c r="L99" s="111"/>
      <c r="M99" s="111"/>
      <c r="N99" s="111"/>
      <c r="O99" s="111"/>
    </row>
    <row r="106" spans="1:18" x14ac:dyDescent="0.25">
      <c r="A106" s="112"/>
      <c r="B106" s="112"/>
      <c r="C106" s="112"/>
      <c r="P106" s="64" t="s">
        <v>162</v>
      </c>
    </row>
    <row r="107" spans="1:18" ht="23.25" x14ac:dyDescent="0.25">
      <c r="H107" s="113" t="str">
        <f>IF(P98=2,R98,IF(P98=3,R98,IF(P98=4,R98,IF(P98=5,R98,IF(P98=6,R98,"")))))</f>
        <v/>
      </c>
      <c r="P107" s="64" t="s">
        <v>163</v>
      </c>
    </row>
    <row r="108" spans="1:18" ht="14.45" customHeight="1" x14ac:dyDescent="0.25">
      <c r="G108" s="114" t="str">
        <f>IF(P98=2,"KCNQ1","")</f>
        <v/>
      </c>
      <c r="H108" s="114" t="str">
        <f>IF(P98=3,"KCNQ1",IF(P98=4,"CACNA 1C",IF(P98=5,"TRDN",IF(P98=6,"KCNJ2",""))))</f>
        <v/>
      </c>
      <c r="I108" s="114" t="str">
        <f>IF(P98=2,"CACNA 1C","")</f>
        <v/>
      </c>
      <c r="K108" s="89" t="str">
        <f>IF(G108="KCNQ1","* KCNQ1-ის შემთხვევაში, მაღალი რისკის შემცველია სიმპათიკური აქტივაცია, მაგ., ვარჯიში, ცურვა, ემოციური სტრესი; ასევე ანტიადრენერგული აქტივაცია ბეტა ბლოკერებით",IF(H108="KCNQ1","* KCNQ1-ის შემთხვევაში, მაღალი რისკის შემცველია სიმპათიკური აქტივაცია, მაგ., ვარჯიში, ცურვა, ემოციური სტრესი; ასევე ანტიადრენერგული აქტივაცია ბეტა ბლოკერებით",""))</f>
        <v/>
      </c>
      <c r="L108" s="89"/>
      <c r="M108" s="89"/>
      <c r="N108" s="89"/>
      <c r="O108" s="89"/>
      <c r="P108" s="64" t="s">
        <v>164</v>
      </c>
    </row>
    <row r="109" spans="1:18" x14ac:dyDescent="0.25">
      <c r="G109" s="114" t="str">
        <f>IF(P98=2,"KCNH2","")</f>
        <v/>
      </c>
      <c r="H109" s="114" t="str">
        <f>IF(P98=3,"KCNE1","")</f>
        <v/>
      </c>
      <c r="I109" s="114" t="str">
        <f>IF(P98=2,"KCNE1","")</f>
        <v/>
      </c>
      <c r="K109" s="89"/>
      <c r="L109" s="89"/>
      <c r="M109" s="89"/>
      <c r="N109" s="89"/>
      <c r="O109" s="89"/>
      <c r="P109" s="64" t="s">
        <v>165</v>
      </c>
    </row>
    <row r="110" spans="1:18" ht="15.6" customHeight="1" x14ac:dyDescent="0.25">
      <c r="G110" s="114" t="str">
        <f>IF(P98=2,"SCN5A","")</f>
        <v/>
      </c>
      <c r="H110" s="113"/>
      <c r="K110" s="89"/>
      <c r="L110" s="89"/>
      <c r="M110" s="89"/>
      <c r="N110" s="89"/>
      <c r="O110" s="89"/>
      <c r="P110" s="64" t="s">
        <v>166</v>
      </c>
    </row>
    <row r="111" spans="1:18" x14ac:dyDescent="0.25">
      <c r="G111" s="114" t="str">
        <f>IF(P98=2,"CALM1","")</f>
        <v/>
      </c>
      <c r="H111" s="115"/>
      <c r="K111" s="89"/>
      <c r="L111" s="89"/>
      <c r="M111" s="89"/>
      <c r="N111" s="89"/>
      <c r="O111" s="89"/>
    </row>
    <row r="112" spans="1:18" x14ac:dyDescent="0.25">
      <c r="G112" s="114" t="str">
        <f>IF(P98=2,"CALM2","")</f>
        <v/>
      </c>
      <c r="K112" s="89"/>
      <c r="L112" s="89"/>
      <c r="M112" s="89"/>
      <c r="N112" s="89"/>
      <c r="O112" s="89"/>
    </row>
    <row r="113" spans="6:16" ht="14.45" customHeight="1" x14ac:dyDescent="0.25">
      <c r="G113" s="114" t="str">
        <f>IF(P98=2,"CALM3","")</f>
        <v/>
      </c>
      <c r="K113" s="89" t="str">
        <f>IF(G108="KCNQ1","* ეფექტურია გულის სიმპათიკური დენერვაცია. იშვიათად დგება კარდიოვერტერ-დეფიბრილატორის იმპლანტაციის საჭიროება",IF(H108="KCNQ1","* ეფექტურია გულის სიმპათიკური დენერვაცია. იშვიათად დგება კარდიოვერტერ-დეფიბრილატორის იმპლანტაციის საჭიროება",""))</f>
        <v/>
      </c>
      <c r="L113" s="89"/>
      <c r="M113" s="89"/>
      <c r="N113" s="89"/>
      <c r="O113" s="89"/>
    </row>
    <row r="114" spans="6:16" ht="23.25" x14ac:dyDescent="0.25">
      <c r="H114" s="113" t="str">
        <f>IF(P98=3,R98,IF(P98=4,R98,IF(P98=5,R98,IF(P98=6,R98,""))))</f>
        <v/>
      </c>
      <c r="K114" s="89"/>
      <c r="L114" s="89"/>
      <c r="M114" s="89"/>
      <c r="N114" s="89"/>
      <c r="O114" s="89"/>
    </row>
    <row r="115" spans="6:16" x14ac:dyDescent="0.25">
      <c r="H115" s="114" t="str">
        <f>IF(P98=3,"იერველის და ლანგე-ნილსენის სინდრომი",IF(P98=4,"ტიმოთის სინდრომი",IF(P98=5,"ტრიადიან ნოკაუტ სინდრომი",IF(P98=6,"ანდერსენ-ტავილის სინდრომი",""))))</f>
        <v/>
      </c>
      <c r="K115" s="89"/>
      <c r="L115" s="89"/>
      <c r="M115" s="89"/>
      <c r="N115" s="89"/>
      <c r="O115" s="89"/>
    </row>
    <row r="116" spans="6:16" ht="14.45" customHeight="1" x14ac:dyDescent="0.25">
      <c r="H116" s="114" t="str">
        <f>IF(P98=3,"Jervell and Lange-Nielsen Syndrome",IF(P98=4,"Timothy Syndrome",IF(P98=5,"The Triadian Knockout Syndrome",IF(P98=6,"Anersen-Tawil Syndrome",""))))</f>
        <v/>
      </c>
      <c r="K116" s="89" t="str">
        <f>IF(G109="KCNH2","* KCNH2-ის შემთხვევაში აუცილებელია კალიუმის ადეკვატური კონცენტრაციის შენარჩუნება","")</f>
        <v/>
      </c>
      <c r="L116" s="89"/>
      <c r="M116" s="89"/>
      <c r="N116" s="89"/>
      <c r="O116" s="89"/>
    </row>
    <row r="117" spans="6:16" x14ac:dyDescent="0.25">
      <c r="F117" s="2" t="str">
        <f>IF(P98=6,"* ბიდერიქციული პარკუჭოვანი ტაქიკარდია","")</f>
        <v/>
      </c>
      <c r="K117" s="89"/>
      <c r="L117" s="89"/>
      <c r="M117" s="89"/>
      <c r="N117" s="89"/>
      <c r="O117" s="89"/>
    </row>
    <row r="118" spans="6:16" x14ac:dyDescent="0.25">
      <c r="F118" s="2" t="str">
        <f>IF(P98=6,"* პრომინენტული U კბილი","")</f>
        <v/>
      </c>
      <c r="K118" s="89"/>
      <c r="L118" s="89"/>
      <c r="M118" s="89"/>
      <c r="N118" s="89"/>
      <c r="O118" s="89"/>
    </row>
    <row r="119" spans="6:16" ht="14.45" customHeight="1" x14ac:dyDescent="0.25">
      <c r="F119" s="2" t="str">
        <f>IF(P98=6,"* ფართო შუბლი","")</f>
        <v/>
      </c>
      <c r="K119" s="89" t="str">
        <f>IF(G109="KCNH2",P119,"")</f>
        <v/>
      </c>
      <c r="L119" s="89"/>
      <c r="M119" s="89"/>
      <c r="N119" s="89"/>
      <c r="O119" s="89"/>
      <c r="P119" s="64" t="s">
        <v>168</v>
      </c>
    </row>
    <row r="120" spans="6:16" x14ac:dyDescent="0.25">
      <c r="F120" s="2" t="str">
        <f>IF(P98=6,"* ჰიპერტელორიზმი","")</f>
        <v/>
      </c>
      <c r="K120" s="89"/>
      <c r="L120" s="89"/>
      <c r="M120" s="89"/>
      <c r="N120" s="89"/>
      <c r="O120" s="89"/>
    </row>
    <row r="121" spans="6:16" x14ac:dyDescent="0.25">
      <c r="F121" s="2" t="str">
        <f>IF(P98=6,"* მიკროგნათია: მცირე ზომის ქვედა ყბა","")</f>
        <v/>
      </c>
      <c r="K121" s="89"/>
      <c r="L121" s="89"/>
      <c r="M121" s="89"/>
      <c r="N121" s="89"/>
      <c r="O121" s="89"/>
    </row>
    <row r="122" spans="6:16" x14ac:dyDescent="0.25">
      <c r="F122" s="2" t="str">
        <f>IF(P98=6,"* რეტროგნათია: უკან შეწეული ქვედა ყბა","")</f>
        <v/>
      </c>
      <c r="K122" s="89"/>
      <c r="L122" s="89"/>
      <c r="M122" s="89"/>
      <c r="N122" s="89"/>
      <c r="O122" s="89"/>
    </row>
    <row r="123" spans="6:16" x14ac:dyDescent="0.25">
      <c r="F123" s="2" t="str">
        <f>IF(P98=6,"* კლინოდაქტილია: ხელის V თითის გამრუდება","")</f>
        <v/>
      </c>
      <c r="K123" s="89"/>
      <c r="L123" s="89"/>
      <c r="M123" s="89"/>
      <c r="N123" s="89"/>
      <c r="O123" s="89"/>
    </row>
    <row r="124" spans="6:16" x14ac:dyDescent="0.25">
      <c r="F124" s="2" t="str">
        <f>IF(P98=6,"* ფეხის მეორე/მესამე თითების სინდაქტილია","")</f>
        <v/>
      </c>
      <c r="K124" s="89"/>
      <c r="L124" s="89"/>
      <c r="M124" s="89"/>
      <c r="N124" s="89"/>
      <c r="O124" s="89"/>
    </row>
    <row r="125" spans="6:16" x14ac:dyDescent="0.25">
      <c r="F125" s="2" t="str">
        <f>IF(P98=6,"* სინკოპე, მდგრადი პარკუჭოვანი ტაქიკარდია","")</f>
        <v/>
      </c>
      <c r="K125" s="89"/>
      <c r="L125" s="89"/>
      <c r="M125" s="89"/>
      <c r="N125" s="89"/>
      <c r="O125" s="89"/>
    </row>
    <row r="126" spans="6:16" x14ac:dyDescent="0.25">
      <c r="F126" s="2" t="str">
        <f>IF(P98=6,"* უკუნაჩვენებია კორდარონი","")</f>
        <v/>
      </c>
      <c r="K126" s="89"/>
      <c r="L126" s="89"/>
      <c r="M126" s="89"/>
      <c r="N126" s="89"/>
      <c r="O126" s="89"/>
    </row>
    <row r="127" spans="6:16" ht="14.45" customHeight="1" x14ac:dyDescent="0.25">
      <c r="F127" s="89" t="str">
        <f>IF(P98=6,"* არაეფექტურია ბეტა-ბლოკერებით მონოთერაპია ან კომბინაცია Ic კლასის კლასიკურ ანტიარითმულებთან ერთად","")</f>
        <v/>
      </c>
      <c r="G127" s="89"/>
      <c r="H127" s="89"/>
      <c r="I127" s="89"/>
      <c r="J127" s="89"/>
      <c r="K127" s="89" t="str">
        <f>IF(G110="SCN5A","* SCN5A-ის შემთხვევაში, პაციენტებში QTc&gt;500 მწმ-ით, რეკომენდებულია ნატრიუმის გვიანი ნაკადის ინჰიბიტორის, მექსილეტინის გამოყენება, თუ ორალური დატვირთვის ტესტის შემთხვევაში QTc შემცირდება &gt;40 მწმ-ით","")</f>
        <v/>
      </c>
      <c r="L127" s="89"/>
      <c r="M127" s="89"/>
      <c r="N127" s="89"/>
      <c r="O127" s="89"/>
    </row>
    <row r="128" spans="6:16" x14ac:dyDescent="0.25">
      <c r="F128" s="89"/>
      <c r="G128" s="89"/>
      <c r="H128" s="89"/>
      <c r="I128" s="89"/>
      <c r="J128" s="89"/>
      <c r="K128" s="89"/>
      <c r="L128" s="89"/>
      <c r="M128" s="89"/>
      <c r="N128" s="89"/>
      <c r="O128" s="89"/>
    </row>
    <row r="129" spans="6:15" x14ac:dyDescent="0.25">
      <c r="F129" s="89"/>
      <c r="G129" s="89"/>
      <c r="H129" s="89"/>
      <c r="I129" s="89"/>
      <c r="J129" s="89"/>
      <c r="K129" s="89"/>
      <c r="L129" s="89"/>
      <c r="M129" s="89"/>
      <c r="N129" s="89"/>
      <c r="O129" s="89"/>
    </row>
    <row r="130" spans="6:15" x14ac:dyDescent="0.25">
      <c r="K130" s="89"/>
      <c r="L130" s="89"/>
      <c r="M130" s="89"/>
      <c r="N130" s="89"/>
      <c r="O130" s="89"/>
    </row>
    <row r="131" spans="6:15" x14ac:dyDescent="0.25">
      <c r="K131" s="89"/>
      <c r="L131" s="89"/>
      <c r="M131" s="89"/>
      <c r="N131" s="89"/>
      <c r="O131" s="89"/>
    </row>
    <row r="132" spans="6:15" x14ac:dyDescent="0.25">
      <c r="K132" s="89"/>
      <c r="L132" s="89"/>
      <c r="M132" s="89"/>
      <c r="N132" s="89"/>
      <c r="O132" s="89"/>
    </row>
  </sheetData>
  <sheetProtection algorithmName="SHA-512" hashValue="GEOocdB7HEI/QcdityYhOBFBU2hTzrGEZaHQd1IgChPmg2sbAja671OTyrtdLUub58NlyhgL0VYWUHTME2fXcA==" saltValue="FqZRxTCw4mK3sPjoG8gMWg==" spinCount="100000" sheet="1" objects="1" scenarios="1"/>
  <mergeCells count="74">
    <mergeCell ref="B20:L20"/>
    <mergeCell ref="A30:B30"/>
    <mergeCell ref="D30:G30"/>
    <mergeCell ref="B40:O40"/>
    <mergeCell ref="A21:L21"/>
    <mergeCell ref="A22:M22"/>
    <mergeCell ref="A23:L23"/>
    <mergeCell ref="A24:L24"/>
    <mergeCell ref="A1:O2"/>
    <mergeCell ref="N7:O7"/>
    <mergeCell ref="A32:O33"/>
    <mergeCell ref="B35:O36"/>
    <mergeCell ref="B38:O38"/>
    <mergeCell ref="A6:L6"/>
    <mergeCell ref="A7:M7"/>
    <mergeCell ref="A8:M8"/>
    <mergeCell ref="A12:L12"/>
    <mergeCell ref="A13:L13"/>
    <mergeCell ref="A14:L14"/>
    <mergeCell ref="A15:L15"/>
    <mergeCell ref="A16:L16"/>
    <mergeCell ref="A17:M17"/>
    <mergeCell ref="A18:M18"/>
    <mergeCell ref="B19:L19"/>
    <mergeCell ref="B41:O41"/>
    <mergeCell ref="B42:O42"/>
    <mergeCell ref="B44:O45"/>
    <mergeCell ref="B47:O48"/>
    <mergeCell ref="A65:O66"/>
    <mergeCell ref="B68:C68"/>
    <mergeCell ref="B69:C69"/>
    <mergeCell ref="B70:C70"/>
    <mergeCell ref="B71:C71"/>
    <mergeCell ref="B72:C72"/>
    <mergeCell ref="D74:I74"/>
    <mergeCell ref="J74:O74"/>
    <mergeCell ref="B73:C73"/>
    <mergeCell ref="B74:C74"/>
    <mergeCell ref="B75:C75"/>
    <mergeCell ref="D71:I71"/>
    <mergeCell ref="J71:O71"/>
    <mergeCell ref="D72:I72"/>
    <mergeCell ref="J72:O72"/>
    <mergeCell ref="D73:I73"/>
    <mergeCell ref="J73:O73"/>
    <mergeCell ref="J68:O68"/>
    <mergeCell ref="D68:I68"/>
    <mergeCell ref="D69:I69"/>
    <mergeCell ref="J69:O69"/>
    <mergeCell ref="D70:I70"/>
    <mergeCell ref="J70:O70"/>
    <mergeCell ref="J76:O76"/>
    <mergeCell ref="D77:I77"/>
    <mergeCell ref="J77:O77"/>
    <mergeCell ref="B78:C78"/>
    <mergeCell ref="B79:C79"/>
    <mergeCell ref="B76:C76"/>
    <mergeCell ref="B77:C77"/>
    <mergeCell ref="F127:J129"/>
    <mergeCell ref="B52:O53"/>
    <mergeCell ref="K119:O126"/>
    <mergeCell ref="K127:O132"/>
    <mergeCell ref="K113:O115"/>
    <mergeCell ref="K116:O118"/>
    <mergeCell ref="A98:O99"/>
    <mergeCell ref="A106:C106"/>
    <mergeCell ref="K108:O112"/>
    <mergeCell ref="D78:I78"/>
    <mergeCell ref="J78:O78"/>
    <mergeCell ref="D79:I79"/>
    <mergeCell ref="J79:O79"/>
    <mergeCell ref="D75:I75"/>
    <mergeCell ref="J75:O75"/>
    <mergeCell ref="D76:I76"/>
  </mergeCells>
  <conditionalFormatting sqref="D30:G30">
    <cfRule type="notContainsBlanks" dxfId="34" priority="15">
      <formula>LEN(TRIM(D30))&gt;0</formula>
    </cfRule>
  </conditionalFormatting>
  <conditionalFormatting sqref="G109">
    <cfRule type="containsText" dxfId="33" priority="12" operator="containsText" text="KCNH2">
      <formula>NOT(ISERROR(SEARCH("KCNH2",G109)))</formula>
    </cfRule>
  </conditionalFormatting>
  <conditionalFormatting sqref="G110">
    <cfRule type="containsText" dxfId="32" priority="11" operator="containsText" text="SCN5A">
      <formula>NOT(ISERROR(SEARCH("SCN5A",G110)))</formula>
    </cfRule>
  </conditionalFormatting>
  <conditionalFormatting sqref="G111">
    <cfRule type="containsText" dxfId="31" priority="10" operator="containsText" text="CALM1">
      <formula>NOT(ISERROR(SEARCH("CALM1",G111)))</formula>
    </cfRule>
  </conditionalFormatting>
  <conditionalFormatting sqref="G112">
    <cfRule type="containsText" dxfId="30" priority="9" operator="containsText" text="CALM2">
      <formula>NOT(ISERROR(SEARCH("CALM2",G112)))</formula>
    </cfRule>
  </conditionalFormatting>
  <conditionalFormatting sqref="G113">
    <cfRule type="containsText" dxfId="29" priority="8" operator="containsText" text="CALM3">
      <formula>NOT(ISERROR(SEARCH("CALM3",G113)))</formula>
    </cfRule>
  </conditionalFormatting>
  <conditionalFormatting sqref="G108:H108">
    <cfRule type="containsText" dxfId="28" priority="5" operator="containsText" text="KCNQ1">
      <formula>NOT(ISERROR(SEARCH("KCNQ1",G108)))</formula>
    </cfRule>
  </conditionalFormatting>
  <conditionalFormatting sqref="H108">
    <cfRule type="containsText" dxfId="27" priority="1" operator="containsText" text="KCNJ2">
      <formula>NOT(ISERROR(SEARCH("KCNJ2",H108)))</formula>
    </cfRule>
    <cfRule type="containsText" dxfId="26" priority="2" operator="containsText" text="TRDN">
      <formula>NOT(ISERROR(SEARCH("TRDN",H108)))</formula>
    </cfRule>
    <cfRule type="containsText" dxfId="25" priority="3" operator="containsText" text="CACNA 1C">
      <formula>NOT(ISERROR(SEARCH("CACNA 1C",H108)))</formula>
    </cfRule>
  </conditionalFormatting>
  <conditionalFormatting sqref="H109">
    <cfRule type="containsText" dxfId="24" priority="4" operator="containsText" text="KCNE1">
      <formula>NOT(ISERROR(SEARCH("KCNE1",H109)))</formula>
    </cfRule>
  </conditionalFormatting>
  <conditionalFormatting sqref="I108">
    <cfRule type="containsText" dxfId="23" priority="7" operator="containsText" text="CACNA 1C">
      <formula>NOT(ISERROR(SEARCH("CACNA 1C",I108)))</formula>
    </cfRule>
  </conditionalFormatting>
  <conditionalFormatting sqref="I109">
    <cfRule type="containsText" dxfId="22" priority="6" operator="containsText" text="KCNE1">
      <formula>NOT(ISERROR(SEARCH("KCNE1",I109)))</formula>
    </cfRule>
  </conditionalFormatting>
  <hyperlinks>
    <hyperlink ref="A1:O2" location="Main!A1" display="გრძელი QT სინდრომი (Long QT syndrome - LQS)" xr:uid="{B50983FE-7E23-4AC0-AAB8-8555BC25B10C}"/>
    <hyperlink ref="A32:O33" location="Main!A1" display="გრძელი QT სინდრომი (Long QT syndrome - LQS)" xr:uid="{504D12BD-0578-4455-9943-94272BBC6A24}"/>
    <hyperlink ref="A65:O66" location="Main!A1" display="გრძელი QT სინდრომი (Long QT syndrome - LQS)" xr:uid="{68D7E434-4839-4954-97C4-BD27B61B6ED7}"/>
    <hyperlink ref="A98:O99" location="Main!A1" display="გრძელი QT სინდრომი (Long QT syndrome - LQS)" xr:uid="{DE57EC42-B9CD-4555-8C6E-CBF62CD561F5}"/>
  </hyperlinks>
  <pageMargins left="0.7" right="0.7" top="0.75" bottom="0.75" header="0.3" footer="0.3"/>
  <pageSetup paperSize="9" orientation="landscape" horizontalDpi="4294967292"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autoLine="0" autoPict="0">
                <anchor moveWithCells="1">
                  <from>
                    <xdr:col>12</xdr:col>
                    <xdr:colOff>9525</xdr:colOff>
                    <xdr:row>8</xdr:row>
                    <xdr:rowOff>0</xdr:rowOff>
                  </from>
                  <to>
                    <xdr:col>12</xdr:col>
                    <xdr:colOff>609600</xdr:colOff>
                    <xdr:row>8</xdr:row>
                    <xdr:rowOff>180975</xdr:rowOff>
                  </to>
                </anchor>
              </controlPr>
            </control>
          </mc:Choice>
        </mc:AlternateContent>
        <mc:AlternateContent xmlns:mc="http://schemas.openxmlformats.org/markup-compatibility/2006">
          <mc:Choice Requires="x14">
            <control shapeId="2052" r:id="rId5" name="Drop Down 4">
              <controlPr defaultSize="0" autoLine="0" autoPict="0">
                <anchor moveWithCells="1">
                  <from>
                    <xdr:col>12</xdr:col>
                    <xdr:colOff>9525</xdr:colOff>
                    <xdr:row>9</xdr:row>
                    <xdr:rowOff>9525</xdr:rowOff>
                  </from>
                  <to>
                    <xdr:col>13</xdr:col>
                    <xdr:colOff>0</xdr:colOff>
                    <xdr:row>9</xdr:row>
                    <xdr:rowOff>180975</xdr:rowOff>
                  </to>
                </anchor>
              </controlPr>
            </control>
          </mc:Choice>
        </mc:AlternateContent>
        <mc:AlternateContent xmlns:mc="http://schemas.openxmlformats.org/markup-compatibility/2006">
          <mc:Choice Requires="x14">
            <control shapeId="2059" r:id="rId6" name="Drop Down 11">
              <controlPr defaultSize="0" autoLine="0" autoPict="0">
                <anchor moveWithCells="1">
                  <from>
                    <xdr:col>12</xdr:col>
                    <xdr:colOff>9525</xdr:colOff>
                    <xdr:row>10</xdr:row>
                    <xdr:rowOff>9525</xdr:rowOff>
                  </from>
                  <to>
                    <xdr:col>12</xdr:col>
                    <xdr:colOff>609600</xdr:colOff>
                    <xdr:row>10</xdr:row>
                    <xdr:rowOff>180975</xdr:rowOff>
                  </to>
                </anchor>
              </controlPr>
            </control>
          </mc:Choice>
        </mc:AlternateContent>
        <mc:AlternateContent xmlns:mc="http://schemas.openxmlformats.org/markup-compatibility/2006">
          <mc:Choice Requires="x14">
            <control shapeId="2060" r:id="rId7" name="Drop Down 12">
              <controlPr defaultSize="0" autoLine="0" autoPict="0">
                <anchor moveWithCells="1">
                  <from>
                    <xdr:col>12</xdr:col>
                    <xdr:colOff>9525</xdr:colOff>
                    <xdr:row>11</xdr:row>
                    <xdr:rowOff>9525</xdr:rowOff>
                  </from>
                  <to>
                    <xdr:col>12</xdr:col>
                    <xdr:colOff>609600</xdr:colOff>
                    <xdr:row>11</xdr:row>
                    <xdr:rowOff>180975</xdr:rowOff>
                  </to>
                </anchor>
              </controlPr>
            </control>
          </mc:Choice>
        </mc:AlternateContent>
        <mc:AlternateContent xmlns:mc="http://schemas.openxmlformats.org/markup-compatibility/2006">
          <mc:Choice Requires="x14">
            <control shapeId="2061" r:id="rId8" name="Drop Down 13">
              <controlPr defaultSize="0" autoLine="0" autoPict="0">
                <anchor moveWithCells="1">
                  <from>
                    <xdr:col>12</xdr:col>
                    <xdr:colOff>9525</xdr:colOff>
                    <xdr:row>12</xdr:row>
                    <xdr:rowOff>9525</xdr:rowOff>
                  </from>
                  <to>
                    <xdr:col>12</xdr:col>
                    <xdr:colOff>609600</xdr:colOff>
                    <xdr:row>12</xdr:row>
                    <xdr:rowOff>180975</xdr:rowOff>
                  </to>
                </anchor>
              </controlPr>
            </control>
          </mc:Choice>
        </mc:AlternateContent>
        <mc:AlternateContent xmlns:mc="http://schemas.openxmlformats.org/markup-compatibility/2006">
          <mc:Choice Requires="x14">
            <control shapeId="2062" r:id="rId9" name="Drop Down 14">
              <controlPr defaultSize="0" autoLine="0" autoPict="0">
                <anchor moveWithCells="1">
                  <from>
                    <xdr:col>12</xdr:col>
                    <xdr:colOff>9525</xdr:colOff>
                    <xdr:row>13</xdr:row>
                    <xdr:rowOff>9525</xdr:rowOff>
                  </from>
                  <to>
                    <xdr:col>12</xdr:col>
                    <xdr:colOff>609600</xdr:colOff>
                    <xdr:row>13</xdr:row>
                    <xdr:rowOff>180975</xdr:rowOff>
                  </to>
                </anchor>
              </controlPr>
            </control>
          </mc:Choice>
        </mc:AlternateContent>
        <mc:AlternateContent xmlns:mc="http://schemas.openxmlformats.org/markup-compatibility/2006">
          <mc:Choice Requires="x14">
            <control shapeId="2063" r:id="rId10" name="Drop Down 15">
              <controlPr defaultSize="0" autoLine="0" autoPict="0">
                <anchor moveWithCells="1">
                  <from>
                    <xdr:col>12</xdr:col>
                    <xdr:colOff>9525</xdr:colOff>
                    <xdr:row>14</xdr:row>
                    <xdr:rowOff>9525</xdr:rowOff>
                  </from>
                  <to>
                    <xdr:col>12</xdr:col>
                    <xdr:colOff>609600</xdr:colOff>
                    <xdr:row>14</xdr:row>
                    <xdr:rowOff>180975</xdr:rowOff>
                  </to>
                </anchor>
              </controlPr>
            </control>
          </mc:Choice>
        </mc:AlternateContent>
        <mc:AlternateContent xmlns:mc="http://schemas.openxmlformats.org/markup-compatibility/2006">
          <mc:Choice Requires="x14">
            <control shapeId="2064" r:id="rId11" name="Drop Down 16">
              <controlPr defaultSize="0" autoLine="0" autoPict="0">
                <anchor moveWithCells="1">
                  <from>
                    <xdr:col>12</xdr:col>
                    <xdr:colOff>9525</xdr:colOff>
                    <xdr:row>15</xdr:row>
                    <xdr:rowOff>9525</xdr:rowOff>
                  </from>
                  <to>
                    <xdr:col>12</xdr:col>
                    <xdr:colOff>609600</xdr:colOff>
                    <xdr:row>15</xdr:row>
                    <xdr:rowOff>180975</xdr:rowOff>
                  </to>
                </anchor>
              </controlPr>
            </control>
          </mc:Choice>
        </mc:AlternateContent>
        <mc:AlternateContent xmlns:mc="http://schemas.openxmlformats.org/markup-compatibility/2006">
          <mc:Choice Requires="x14">
            <control shapeId="2065" r:id="rId12" name="Drop Down 17">
              <controlPr defaultSize="0" autoLine="0" autoPict="0">
                <anchor moveWithCells="1">
                  <from>
                    <xdr:col>12</xdr:col>
                    <xdr:colOff>9525</xdr:colOff>
                    <xdr:row>18</xdr:row>
                    <xdr:rowOff>9525</xdr:rowOff>
                  </from>
                  <to>
                    <xdr:col>12</xdr:col>
                    <xdr:colOff>600075</xdr:colOff>
                    <xdr:row>18</xdr:row>
                    <xdr:rowOff>180975</xdr:rowOff>
                  </to>
                </anchor>
              </controlPr>
            </control>
          </mc:Choice>
        </mc:AlternateContent>
        <mc:AlternateContent xmlns:mc="http://schemas.openxmlformats.org/markup-compatibility/2006">
          <mc:Choice Requires="x14">
            <control shapeId="2066" r:id="rId13" name="Drop Down 18">
              <controlPr defaultSize="0" autoLine="0" autoPict="0">
                <anchor moveWithCells="1">
                  <from>
                    <xdr:col>12</xdr:col>
                    <xdr:colOff>9525</xdr:colOff>
                    <xdr:row>19</xdr:row>
                    <xdr:rowOff>9525</xdr:rowOff>
                  </from>
                  <to>
                    <xdr:col>12</xdr:col>
                    <xdr:colOff>600075</xdr:colOff>
                    <xdr:row>19</xdr:row>
                    <xdr:rowOff>180975</xdr:rowOff>
                  </to>
                </anchor>
              </controlPr>
            </control>
          </mc:Choice>
        </mc:AlternateContent>
        <mc:AlternateContent xmlns:mc="http://schemas.openxmlformats.org/markup-compatibility/2006">
          <mc:Choice Requires="x14">
            <control shapeId="2067" r:id="rId14" name="Drop Down 19">
              <controlPr defaultSize="0" autoLine="0" autoPict="0">
                <anchor moveWithCells="1">
                  <from>
                    <xdr:col>12</xdr:col>
                    <xdr:colOff>9525</xdr:colOff>
                    <xdr:row>20</xdr:row>
                    <xdr:rowOff>9525</xdr:rowOff>
                  </from>
                  <to>
                    <xdr:col>12</xdr:col>
                    <xdr:colOff>600075</xdr:colOff>
                    <xdr:row>20</xdr:row>
                    <xdr:rowOff>180975</xdr:rowOff>
                  </to>
                </anchor>
              </controlPr>
            </control>
          </mc:Choice>
        </mc:AlternateContent>
        <mc:AlternateContent xmlns:mc="http://schemas.openxmlformats.org/markup-compatibility/2006">
          <mc:Choice Requires="x14">
            <control shapeId="2068" r:id="rId15" name="Drop Down 20">
              <controlPr defaultSize="0" autoLine="0" autoPict="0">
                <anchor moveWithCells="1">
                  <from>
                    <xdr:col>12</xdr:col>
                    <xdr:colOff>9525</xdr:colOff>
                    <xdr:row>22</xdr:row>
                    <xdr:rowOff>9525</xdr:rowOff>
                  </from>
                  <to>
                    <xdr:col>12</xdr:col>
                    <xdr:colOff>600075</xdr:colOff>
                    <xdr:row>23</xdr:row>
                    <xdr:rowOff>0</xdr:rowOff>
                  </to>
                </anchor>
              </controlPr>
            </control>
          </mc:Choice>
        </mc:AlternateContent>
        <mc:AlternateContent xmlns:mc="http://schemas.openxmlformats.org/markup-compatibility/2006">
          <mc:Choice Requires="x14">
            <control shapeId="2069" r:id="rId16" name="Drop Down 21">
              <controlPr defaultSize="0" autoLine="0" autoPict="0">
                <anchor moveWithCells="1">
                  <from>
                    <xdr:col>12</xdr:col>
                    <xdr:colOff>9525</xdr:colOff>
                    <xdr:row>23</xdr:row>
                    <xdr:rowOff>9525</xdr:rowOff>
                  </from>
                  <to>
                    <xdr:col>12</xdr:col>
                    <xdr:colOff>600075</xdr:colOff>
                    <xdr:row>24</xdr:row>
                    <xdr:rowOff>0</xdr:rowOff>
                  </to>
                </anchor>
              </controlPr>
            </control>
          </mc:Choice>
        </mc:AlternateContent>
        <mc:AlternateContent xmlns:mc="http://schemas.openxmlformats.org/markup-compatibility/2006">
          <mc:Choice Requires="x14">
            <control shapeId="2070" r:id="rId17" name="Drop Down 22">
              <controlPr defaultSize="0" autoLine="0" autoPict="0">
                <anchor moveWithCells="1">
                  <from>
                    <xdr:col>0</xdr:col>
                    <xdr:colOff>9525</xdr:colOff>
                    <xdr:row>104</xdr:row>
                    <xdr:rowOff>161925</xdr:rowOff>
                  </from>
                  <to>
                    <xdr:col>14</xdr:col>
                    <xdr:colOff>600075</xdr:colOff>
                    <xdr:row>106</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05F390-1F00-4CCD-9CC8-5182FD39D4B3}">
  <sheetPr codeName="Sheet5"/>
  <dimension ref="A1:T83"/>
  <sheetViews>
    <sheetView workbookViewId="0">
      <selection activeCell="M39" sqref="A1:XFD1048576"/>
    </sheetView>
  </sheetViews>
  <sheetFormatPr defaultColWidth="8.75" defaultRowHeight="15" x14ac:dyDescent="0.25"/>
  <cols>
    <col min="1" max="14" width="8.75" style="2"/>
    <col min="15" max="15" width="8.75" style="64"/>
    <col min="16" max="18" width="8.75" style="65"/>
    <col min="19" max="16384" width="8.75" style="2"/>
  </cols>
  <sheetData>
    <row r="1" spans="1:20" ht="14.45" customHeight="1" x14ac:dyDescent="0.25">
      <c r="A1" s="116" t="s">
        <v>170</v>
      </c>
      <c r="B1" s="117"/>
      <c r="C1" s="117"/>
      <c r="D1" s="117"/>
      <c r="E1" s="117"/>
      <c r="F1" s="117"/>
      <c r="G1" s="117"/>
      <c r="H1" s="117"/>
      <c r="I1" s="117"/>
      <c r="J1" s="117"/>
      <c r="K1" s="117"/>
      <c r="L1" s="117"/>
      <c r="M1" s="117"/>
      <c r="N1" s="117"/>
      <c r="O1" s="117"/>
    </row>
    <row r="2" spans="1:20" ht="14.45" customHeight="1" x14ac:dyDescent="0.25">
      <c r="A2" s="117"/>
      <c r="B2" s="117"/>
      <c r="C2" s="117"/>
      <c r="D2" s="117"/>
      <c r="E2" s="117"/>
      <c r="F2" s="117"/>
      <c r="G2" s="117"/>
      <c r="H2" s="117"/>
      <c r="I2" s="117"/>
      <c r="J2" s="117"/>
      <c r="K2" s="117"/>
      <c r="L2" s="117"/>
      <c r="M2" s="117"/>
      <c r="N2" s="117"/>
      <c r="O2" s="117"/>
      <c r="T2" s="64" t="s">
        <v>160</v>
      </c>
    </row>
    <row r="3" spans="1:20" x14ac:dyDescent="0.25">
      <c r="A3" s="117"/>
      <c r="B3" s="117"/>
      <c r="C3" s="117"/>
      <c r="D3" s="117"/>
      <c r="E3" s="117"/>
      <c r="F3" s="117"/>
      <c r="G3" s="117"/>
      <c r="H3" s="117"/>
      <c r="I3" s="117"/>
      <c r="J3" s="117"/>
      <c r="K3" s="117"/>
      <c r="L3" s="117"/>
      <c r="M3" s="117"/>
      <c r="N3" s="117"/>
      <c r="O3" s="117"/>
    </row>
    <row r="4" spans="1:20" x14ac:dyDescent="0.25">
      <c r="A4" s="118" t="s">
        <v>227</v>
      </c>
      <c r="B4" s="118"/>
      <c r="C4" s="118"/>
      <c r="D4" s="118"/>
      <c r="E4" s="118"/>
      <c r="F4" s="118"/>
      <c r="G4" s="118"/>
      <c r="H4" s="118"/>
      <c r="I4" s="118"/>
      <c r="J4" s="118"/>
      <c r="K4" s="118"/>
      <c r="L4" s="118"/>
      <c r="M4" s="118"/>
      <c r="N4" s="118"/>
      <c r="O4" s="118"/>
    </row>
    <row r="5" spans="1:20" x14ac:dyDescent="0.25">
      <c r="A5" s="118"/>
      <c r="B5" s="118"/>
      <c r="C5" s="118"/>
      <c r="D5" s="118"/>
      <c r="E5" s="118"/>
      <c r="F5" s="118"/>
      <c r="G5" s="118"/>
      <c r="H5" s="118"/>
      <c r="I5" s="118"/>
      <c r="J5" s="118"/>
      <c r="K5" s="118"/>
      <c r="L5" s="118"/>
      <c r="M5" s="118"/>
      <c r="N5" s="118"/>
      <c r="O5" s="118"/>
    </row>
    <row r="6" spans="1:20" x14ac:dyDescent="0.25">
      <c r="A6" s="66" t="s">
        <v>98</v>
      </c>
      <c r="B6" s="66"/>
      <c r="C6" s="66"/>
      <c r="D6" s="66"/>
      <c r="E6" s="66"/>
      <c r="F6" s="66"/>
      <c r="G6" s="66"/>
      <c r="H6" s="66"/>
      <c r="I6" s="66"/>
      <c r="J6" s="66"/>
      <c r="K6" s="66"/>
      <c r="L6" s="66"/>
      <c r="M6" s="67" t="s">
        <v>102</v>
      </c>
    </row>
    <row r="7" spans="1:20" x14ac:dyDescent="0.25">
      <c r="A7" s="68" t="s">
        <v>171</v>
      </c>
      <c r="B7" s="69"/>
      <c r="C7" s="69"/>
      <c r="D7" s="69"/>
      <c r="E7" s="69"/>
      <c r="F7" s="69"/>
      <c r="G7" s="69"/>
      <c r="H7" s="69"/>
      <c r="I7" s="69"/>
      <c r="J7" s="69"/>
      <c r="K7" s="69"/>
      <c r="L7" s="69"/>
      <c r="M7" s="70"/>
      <c r="N7" s="119"/>
      <c r="O7" s="120"/>
    </row>
    <row r="8" spans="1:20" x14ac:dyDescent="0.25">
      <c r="A8" s="76" t="s">
        <v>172</v>
      </c>
      <c r="B8" s="77"/>
      <c r="C8" s="77"/>
      <c r="D8" s="77"/>
      <c r="E8" s="77"/>
      <c r="F8" s="77"/>
      <c r="G8" s="77"/>
      <c r="H8" s="77"/>
      <c r="I8" s="77"/>
      <c r="J8" s="77"/>
      <c r="K8" s="77"/>
      <c r="L8" s="78"/>
      <c r="M8" s="79">
        <v>3</v>
      </c>
      <c r="N8" s="115">
        <f>IF(O8=2,2,0)</f>
        <v>0</v>
      </c>
      <c r="O8" s="81">
        <v>1</v>
      </c>
    </row>
    <row r="9" spans="1:20" x14ac:dyDescent="0.25">
      <c r="A9" s="76" t="s">
        <v>173</v>
      </c>
      <c r="B9" s="77"/>
      <c r="C9" s="77"/>
      <c r="D9" s="77"/>
      <c r="E9" s="77"/>
      <c r="F9" s="77"/>
      <c r="G9" s="77"/>
      <c r="H9" s="77"/>
      <c r="I9" s="77"/>
      <c r="J9" s="77"/>
      <c r="K9" s="77"/>
      <c r="L9" s="78"/>
      <c r="M9" s="79">
        <v>2</v>
      </c>
      <c r="N9" s="115">
        <f>IF(O9=2,1,0)</f>
        <v>0</v>
      </c>
      <c r="O9" s="81">
        <v>1</v>
      </c>
    </row>
    <row r="10" spans="1:20" x14ac:dyDescent="0.25">
      <c r="A10" s="121" t="s">
        <v>174</v>
      </c>
      <c r="B10" s="122"/>
      <c r="C10" s="122"/>
      <c r="D10" s="122"/>
      <c r="E10" s="122"/>
      <c r="F10" s="122"/>
      <c r="G10" s="122"/>
      <c r="H10" s="122"/>
      <c r="I10" s="122"/>
      <c r="J10" s="122"/>
      <c r="K10" s="122"/>
      <c r="L10" s="122"/>
      <c r="M10" s="123"/>
      <c r="N10" s="115"/>
    </row>
    <row r="11" spans="1:20" x14ac:dyDescent="0.25">
      <c r="A11" s="124"/>
      <c r="B11" s="125"/>
      <c r="C11" s="125"/>
      <c r="D11" s="125"/>
      <c r="E11" s="125"/>
      <c r="F11" s="125"/>
      <c r="G11" s="125"/>
      <c r="H11" s="125"/>
      <c r="I11" s="125"/>
      <c r="J11" s="125"/>
      <c r="K11" s="125"/>
      <c r="L11" s="125"/>
      <c r="M11" s="126"/>
      <c r="N11" s="115"/>
    </row>
    <row r="12" spans="1:20" x14ac:dyDescent="0.25">
      <c r="A12" s="76" t="s">
        <v>176</v>
      </c>
      <c r="B12" s="77"/>
      <c r="C12" s="77"/>
      <c r="D12" s="77"/>
      <c r="E12" s="77"/>
      <c r="F12" s="77"/>
      <c r="G12" s="77"/>
      <c r="H12" s="77"/>
      <c r="I12" s="77"/>
      <c r="J12" s="77"/>
      <c r="K12" s="77"/>
      <c r="L12" s="78"/>
      <c r="M12" s="79">
        <v>1</v>
      </c>
      <c r="N12" s="115">
        <f>IF(O12=2,4,0)</f>
        <v>0</v>
      </c>
      <c r="O12" s="81">
        <v>1</v>
      </c>
    </row>
    <row r="13" spans="1:20" x14ac:dyDescent="0.25">
      <c r="A13" s="73" t="s">
        <v>175</v>
      </c>
      <c r="B13" s="74"/>
      <c r="C13" s="74"/>
      <c r="D13" s="74"/>
      <c r="E13" s="74"/>
      <c r="F13" s="74"/>
      <c r="G13" s="74"/>
      <c r="H13" s="74"/>
      <c r="I13" s="74"/>
      <c r="J13" s="74"/>
      <c r="K13" s="74"/>
      <c r="L13" s="75"/>
      <c r="M13" s="79">
        <v>1</v>
      </c>
      <c r="N13" s="115">
        <f>IF(O13=2,2,0)</f>
        <v>0</v>
      </c>
      <c r="O13" s="81">
        <v>1</v>
      </c>
    </row>
    <row r="14" spans="1:20" x14ac:dyDescent="0.25">
      <c r="A14" s="73" t="s">
        <v>177</v>
      </c>
      <c r="B14" s="74"/>
      <c r="C14" s="74"/>
      <c r="D14" s="74"/>
      <c r="E14" s="74"/>
      <c r="F14" s="74"/>
      <c r="G14" s="74"/>
      <c r="H14" s="74"/>
      <c r="I14" s="74"/>
      <c r="J14" s="74"/>
      <c r="K14" s="74"/>
      <c r="L14" s="75"/>
      <c r="M14" s="79">
        <v>2</v>
      </c>
      <c r="N14" s="115">
        <f>IF(O14=2,1,0)</f>
        <v>0</v>
      </c>
      <c r="O14" s="81">
        <v>1</v>
      </c>
    </row>
    <row r="15" spans="1:20" x14ac:dyDescent="0.25">
      <c r="A15" s="68" t="s">
        <v>178</v>
      </c>
      <c r="B15" s="69"/>
      <c r="C15" s="69"/>
      <c r="D15" s="69"/>
      <c r="E15" s="69"/>
      <c r="F15" s="69"/>
      <c r="G15" s="69"/>
      <c r="H15" s="69"/>
      <c r="I15" s="69"/>
      <c r="J15" s="69"/>
      <c r="K15" s="69"/>
      <c r="L15" s="69"/>
      <c r="M15" s="70"/>
      <c r="N15" s="115"/>
    </row>
    <row r="16" spans="1:20" x14ac:dyDescent="0.25">
      <c r="A16" s="73" t="s">
        <v>179</v>
      </c>
      <c r="B16" s="74"/>
      <c r="C16" s="74"/>
      <c r="D16" s="74"/>
      <c r="E16" s="74"/>
      <c r="F16" s="74"/>
      <c r="G16" s="74"/>
      <c r="H16" s="74"/>
      <c r="I16" s="74"/>
      <c r="J16" s="74"/>
      <c r="K16" s="74"/>
      <c r="L16" s="75"/>
      <c r="M16" s="79">
        <v>1</v>
      </c>
      <c r="N16" s="115">
        <f>IF(O16=2,0.5,0)</f>
        <v>0</v>
      </c>
      <c r="O16" s="81">
        <v>1</v>
      </c>
    </row>
    <row r="17" spans="1:15" x14ac:dyDescent="0.25">
      <c r="A17" s="39" t="s">
        <v>180</v>
      </c>
      <c r="B17" s="39"/>
      <c r="C17" s="39"/>
      <c r="D17" s="39"/>
      <c r="E17" s="39"/>
      <c r="F17" s="39"/>
      <c r="G17" s="39"/>
      <c r="H17" s="39"/>
      <c r="I17" s="39"/>
      <c r="J17" s="39"/>
      <c r="K17" s="39"/>
      <c r="L17" s="39"/>
      <c r="M17" s="79">
        <v>1</v>
      </c>
      <c r="N17" s="115">
        <f>IF(O17=2,0,0)</f>
        <v>0</v>
      </c>
      <c r="O17" s="81">
        <v>1</v>
      </c>
    </row>
    <row r="18" spans="1:15" x14ac:dyDescent="0.25">
      <c r="A18" s="39" t="s">
        <v>181</v>
      </c>
      <c r="B18" s="39"/>
      <c r="C18" s="39"/>
      <c r="D18" s="39"/>
      <c r="E18" s="39"/>
      <c r="F18" s="39"/>
      <c r="G18" s="39"/>
      <c r="H18" s="39"/>
      <c r="I18" s="39"/>
      <c r="J18" s="39"/>
      <c r="K18" s="39"/>
      <c r="L18" s="39"/>
      <c r="M18" s="79">
        <v>0.5</v>
      </c>
      <c r="N18" s="115">
        <f>IF(O18=2,-0.5,0)</f>
        <v>0</v>
      </c>
      <c r="O18" s="81">
        <v>1</v>
      </c>
    </row>
    <row r="19" spans="1:15" x14ac:dyDescent="0.25">
      <c r="A19" s="68" t="s">
        <v>182</v>
      </c>
      <c r="B19" s="69"/>
      <c r="C19" s="69"/>
      <c r="D19" s="69"/>
      <c r="E19" s="69"/>
      <c r="F19" s="69"/>
      <c r="G19" s="69"/>
      <c r="H19" s="69"/>
      <c r="I19" s="69"/>
      <c r="J19" s="69"/>
      <c r="K19" s="69"/>
      <c r="L19" s="69"/>
      <c r="M19" s="70"/>
      <c r="N19" s="115"/>
    </row>
    <row r="20" spans="1:15" x14ac:dyDescent="0.25">
      <c r="A20" s="73" t="s">
        <v>183</v>
      </c>
      <c r="B20" s="74"/>
      <c r="C20" s="74"/>
      <c r="D20" s="74"/>
      <c r="E20" s="74"/>
      <c r="F20" s="74"/>
      <c r="G20" s="74"/>
      <c r="H20" s="74"/>
      <c r="I20" s="74"/>
      <c r="J20" s="74"/>
      <c r="K20" s="74"/>
      <c r="L20" s="75"/>
      <c r="M20" s="79">
        <v>2</v>
      </c>
      <c r="N20" s="115">
        <f>IF(O20=2,4,0)</f>
        <v>0</v>
      </c>
      <c r="O20" s="81">
        <v>1</v>
      </c>
    </row>
    <row r="21" spans="1:15" x14ac:dyDescent="0.25">
      <c r="A21" s="73" t="s">
        <v>184</v>
      </c>
      <c r="B21" s="74"/>
      <c r="C21" s="74"/>
      <c r="D21" s="74"/>
      <c r="E21" s="74"/>
      <c r="F21" s="74"/>
      <c r="G21" s="74"/>
      <c r="H21" s="74"/>
      <c r="I21" s="74"/>
      <c r="J21" s="74"/>
      <c r="K21" s="74"/>
      <c r="L21" s="75"/>
      <c r="M21" s="79">
        <v>1</v>
      </c>
      <c r="N21" s="115">
        <f>IF(O21=2,2,0)</f>
        <v>0</v>
      </c>
      <c r="O21" s="81">
        <v>1</v>
      </c>
    </row>
    <row r="22" spans="1:15" x14ac:dyDescent="0.25">
      <c r="A22" s="73" t="s">
        <v>185</v>
      </c>
      <c r="B22" s="74"/>
      <c r="C22" s="74"/>
      <c r="D22" s="74"/>
      <c r="E22" s="74"/>
      <c r="F22" s="74"/>
      <c r="G22" s="74"/>
      <c r="H22" s="74"/>
      <c r="I22" s="74"/>
      <c r="J22" s="74"/>
      <c r="K22" s="74"/>
      <c r="L22" s="75"/>
      <c r="M22" s="79">
        <v>0.5</v>
      </c>
      <c r="N22" s="115">
        <f>IF(O22=2,0,0)</f>
        <v>0</v>
      </c>
      <c r="O22" s="81">
        <v>1</v>
      </c>
    </row>
    <row r="23" spans="1:15" x14ac:dyDescent="0.25">
      <c r="A23" s="73" t="s">
        <v>186</v>
      </c>
      <c r="B23" s="74"/>
      <c r="C23" s="74"/>
      <c r="D23" s="74"/>
      <c r="E23" s="74"/>
      <c r="F23" s="74"/>
      <c r="G23" s="74"/>
      <c r="H23" s="74"/>
      <c r="I23" s="74"/>
      <c r="J23" s="74"/>
      <c r="K23" s="74"/>
      <c r="L23" s="75"/>
      <c r="M23" s="79">
        <v>0.5</v>
      </c>
      <c r="N23" s="115">
        <f>IF(O23=2,-1,0)</f>
        <v>0</v>
      </c>
      <c r="O23" s="81">
        <v>1</v>
      </c>
    </row>
    <row r="24" spans="1:15" x14ac:dyDescent="0.25">
      <c r="A24" s="68" t="s">
        <v>187</v>
      </c>
      <c r="B24" s="69"/>
      <c r="C24" s="69"/>
      <c r="D24" s="69"/>
      <c r="E24" s="69"/>
      <c r="F24" s="69"/>
      <c r="G24" s="69"/>
      <c r="H24" s="69"/>
      <c r="I24" s="69"/>
      <c r="J24" s="69"/>
      <c r="K24" s="69"/>
      <c r="L24" s="69"/>
      <c r="M24" s="70"/>
      <c r="N24" s="115"/>
      <c r="O24" s="64">
        <v>2</v>
      </c>
    </row>
    <row r="25" spans="1:15" x14ac:dyDescent="0.25">
      <c r="A25" s="73" t="s">
        <v>188</v>
      </c>
      <c r="B25" s="74"/>
      <c r="C25" s="74"/>
      <c r="D25" s="74"/>
      <c r="E25" s="74"/>
      <c r="F25" s="74"/>
      <c r="G25" s="74"/>
      <c r="H25" s="74"/>
      <c r="I25" s="74"/>
      <c r="J25" s="74"/>
      <c r="K25" s="74"/>
      <c r="L25" s="75"/>
      <c r="M25" s="79">
        <v>1</v>
      </c>
      <c r="N25" s="115">
        <f>IF(O25=2,-1,0)</f>
        <v>0</v>
      </c>
      <c r="O25" s="81">
        <v>1</v>
      </c>
    </row>
    <row r="26" spans="1:15" x14ac:dyDescent="0.25">
      <c r="A26" s="68" t="s">
        <v>189</v>
      </c>
      <c r="B26" s="69"/>
      <c r="C26" s="69"/>
      <c r="D26" s="69"/>
      <c r="E26" s="69"/>
      <c r="F26" s="69"/>
      <c r="G26" s="69"/>
      <c r="H26" s="69"/>
      <c r="I26" s="69"/>
      <c r="J26" s="69"/>
      <c r="K26" s="69"/>
      <c r="L26" s="69"/>
      <c r="M26" s="70"/>
      <c r="N26" s="115"/>
    </row>
    <row r="27" spans="1:15" x14ac:dyDescent="0.25">
      <c r="A27" s="73" t="s">
        <v>190</v>
      </c>
      <c r="B27" s="74"/>
      <c r="C27" s="74"/>
      <c r="D27" s="74"/>
      <c r="E27" s="74"/>
      <c r="F27" s="74"/>
      <c r="G27" s="74"/>
      <c r="H27" s="74"/>
      <c r="I27" s="74"/>
      <c r="J27" s="74"/>
      <c r="K27" s="74"/>
      <c r="L27" s="75"/>
      <c r="M27" s="79">
        <v>0.5</v>
      </c>
      <c r="N27" s="115">
        <f>IF(O27=2,-2,0)</f>
        <v>0</v>
      </c>
      <c r="O27" s="81">
        <v>1</v>
      </c>
    </row>
    <row r="28" spans="1:15" x14ac:dyDescent="0.25">
      <c r="A28" s="68" t="s">
        <v>191</v>
      </c>
      <c r="B28" s="69"/>
      <c r="C28" s="69"/>
      <c r="D28" s="69"/>
      <c r="E28" s="69"/>
      <c r="F28" s="69"/>
      <c r="G28" s="69"/>
      <c r="H28" s="69"/>
      <c r="I28" s="69"/>
      <c r="J28" s="69"/>
      <c r="K28" s="69"/>
      <c r="L28" s="69"/>
      <c r="M28" s="70"/>
      <c r="N28" s="115"/>
    </row>
    <row r="29" spans="1:15" x14ac:dyDescent="0.25">
      <c r="A29" s="73" t="s">
        <v>192</v>
      </c>
      <c r="B29" s="74"/>
      <c r="C29" s="74"/>
      <c r="D29" s="74"/>
      <c r="E29" s="74"/>
      <c r="F29" s="74"/>
      <c r="G29" s="74"/>
      <c r="H29" s="74"/>
      <c r="I29" s="74"/>
      <c r="J29" s="74"/>
      <c r="K29" s="74"/>
      <c r="L29" s="75"/>
      <c r="M29" s="79">
        <v>0.5</v>
      </c>
      <c r="N29" s="115">
        <f>IF(O29=2,-1,0)</f>
        <v>0</v>
      </c>
      <c r="O29" s="81">
        <v>1</v>
      </c>
    </row>
    <row r="30" spans="1:15" x14ac:dyDescent="0.25">
      <c r="A30" s="68" t="s">
        <v>115</v>
      </c>
      <c r="B30" s="69"/>
      <c r="C30" s="69"/>
      <c r="D30" s="69"/>
      <c r="E30" s="69"/>
      <c r="F30" s="69"/>
      <c r="G30" s="69"/>
      <c r="H30" s="69"/>
      <c r="I30" s="69"/>
      <c r="J30" s="69"/>
      <c r="K30" s="69"/>
      <c r="L30" s="69"/>
      <c r="M30" s="70"/>
      <c r="N30" s="115"/>
    </row>
    <row r="31" spans="1:15" x14ac:dyDescent="0.25">
      <c r="A31" s="73" t="s">
        <v>193</v>
      </c>
      <c r="B31" s="74"/>
      <c r="C31" s="74"/>
      <c r="D31" s="74"/>
      <c r="E31" s="74"/>
      <c r="F31" s="74"/>
      <c r="G31" s="74"/>
      <c r="H31" s="74"/>
      <c r="I31" s="74"/>
      <c r="J31" s="74"/>
      <c r="K31" s="74"/>
      <c r="L31" s="75"/>
      <c r="M31" s="79">
        <v>0.5</v>
      </c>
      <c r="N31" s="115">
        <f>IF(O31=2,1.5,0)</f>
        <v>0</v>
      </c>
      <c r="O31" s="81">
        <v>1</v>
      </c>
    </row>
    <row r="32" spans="1:15" x14ac:dyDescent="0.25">
      <c r="A32" s="73" t="s">
        <v>194</v>
      </c>
      <c r="B32" s="74"/>
      <c r="C32" s="74"/>
      <c r="D32" s="74"/>
      <c r="E32" s="74"/>
      <c r="F32" s="74"/>
      <c r="G32" s="74"/>
      <c r="H32" s="74"/>
      <c r="I32" s="74"/>
      <c r="J32" s="74"/>
      <c r="K32" s="74"/>
      <c r="L32" s="75"/>
      <c r="M32" s="79">
        <v>0.5</v>
      </c>
      <c r="N32" s="115">
        <f>IF(O32=2,1,0)</f>
        <v>0</v>
      </c>
      <c r="O32" s="81">
        <v>1</v>
      </c>
    </row>
    <row r="33" spans="1:15" x14ac:dyDescent="0.25">
      <c r="A33" s="73" t="s">
        <v>195</v>
      </c>
      <c r="B33" s="74"/>
      <c r="C33" s="74"/>
      <c r="D33" s="74"/>
      <c r="E33" s="74"/>
      <c r="F33" s="74"/>
      <c r="G33" s="74"/>
      <c r="H33" s="74"/>
      <c r="I33" s="74"/>
      <c r="J33" s="74"/>
      <c r="K33" s="74"/>
      <c r="L33" s="75"/>
      <c r="M33" s="79">
        <v>0.5</v>
      </c>
      <c r="N33" s="115">
        <f>IF(O33=2,0.5,0)</f>
        <v>0</v>
      </c>
      <c r="O33" s="81">
        <v>1</v>
      </c>
    </row>
    <row r="34" spans="1:15" x14ac:dyDescent="0.25">
      <c r="N34" s="64">
        <f>SUM(N8:N33)</f>
        <v>0</v>
      </c>
    </row>
    <row r="35" spans="1:15" x14ac:dyDescent="0.25">
      <c r="A35" s="2" t="s">
        <v>196</v>
      </c>
    </row>
    <row r="36" spans="1:15" x14ac:dyDescent="0.25">
      <c r="A36" s="2" t="s">
        <v>201</v>
      </c>
    </row>
    <row r="37" spans="1:15" x14ac:dyDescent="0.25">
      <c r="A37" s="2" t="s">
        <v>199</v>
      </c>
    </row>
    <row r="38" spans="1:15" x14ac:dyDescent="0.25">
      <c r="A38" s="2" t="s">
        <v>197</v>
      </c>
    </row>
    <row r="39" spans="1:15" x14ac:dyDescent="0.25">
      <c r="A39" s="2" t="s">
        <v>198</v>
      </c>
    </row>
    <row r="41" spans="1:15" x14ac:dyDescent="0.25">
      <c r="A41" s="85" t="s">
        <v>200</v>
      </c>
      <c r="B41" s="85"/>
      <c r="C41" s="86">
        <f>N34</f>
        <v>0</v>
      </c>
      <c r="D41" s="127" t="str">
        <f>IF(C41&lt;0,"CPVT-ის მტკიცებულების არარასებობა",IF(C41=0,"განუსაზღვრელი",IF(AND(C41&gt;0.4,C41&lt;1.6),"CPVT-ის დაბალი პრეტესტური მოსალოდნელობა [არადიაგნოსტიკური]",IF(AND(C41&gt;1.9,C41&lt;3.1),"CPVT-ის შუალედური პრეტესტური მოსალოდნელობა [სავარაუდო CPVT, 50% ალბათობით]",IF(C41&gt;3.4,"CPVT-ის მაღალი პრეტესტური მოსალოდნელობა [განსაზღვრული/სავარაუდო CPVT, ≥90% ალბათობით]","")))))</f>
        <v>განუსაზღვრელი</v>
      </c>
      <c r="E41" s="127"/>
      <c r="F41" s="127"/>
      <c r="G41" s="127"/>
      <c r="H41" s="127"/>
      <c r="I41" s="127"/>
      <c r="J41" s="127"/>
      <c r="K41" s="127"/>
      <c r="L41" s="127"/>
      <c r="M41" s="127"/>
      <c r="N41" s="127"/>
      <c r="O41" s="127"/>
    </row>
    <row r="44" spans="1:15" x14ac:dyDescent="0.25">
      <c r="A44" s="88" t="s">
        <v>202</v>
      </c>
      <c r="B44" s="88"/>
      <c r="C44" s="88"/>
      <c r="D44" s="88"/>
      <c r="E44" s="88"/>
      <c r="F44" s="88"/>
      <c r="G44" s="88"/>
      <c r="H44" s="88"/>
      <c r="I44" s="88"/>
      <c r="J44" s="88"/>
      <c r="K44" s="88"/>
      <c r="L44" s="88"/>
      <c r="M44" s="88"/>
      <c r="N44" s="88"/>
      <c r="O44" s="88"/>
    </row>
    <row r="45" spans="1:15" x14ac:dyDescent="0.25">
      <c r="A45" s="88"/>
      <c r="B45" s="88"/>
      <c r="C45" s="88"/>
      <c r="D45" s="88"/>
      <c r="E45" s="88"/>
      <c r="F45" s="88"/>
      <c r="G45" s="88"/>
      <c r="H45" s="88"/>
      <c r="I45" s="88"/>
      <c r="J45" s="88"/>
      <c r="K45" s="88"/>
      <c r="L45" s="88"/>
      <c r="M45" s="88"/>
      <c r="N45" s="88"/>
      <c r="O45" s="88"/>
    </row>
    <row r="47" spans="1:15" x14ac:dyDescent="0.25">
      <c r="B47" s="89" t="s">
        <v>204</v>
      </c>
      <c r="C47" s="89"/>
      <c r="D47" s="89"/>
      <c r="E47" s="89"/>
      <c r="F47" s="89"/>
      <c r="G47" s="89"/>
      <c r="H47" s="89"/>
      <c r="I47" s="89"/>
      <c r="J47" s="89"/>
      <c r="K47" s="89"/>
      <c r="L47" s="89"/>
      <c r="M47" s="89"/>
      <c r="N47" s="89"/>
      <c r="O47" s="89"/>
    </row>
    <row r="48" spans="1:15" x14ac:dyDescent="0.25">
      <c r="B48" s="89"/>
      <c r="C48" s="89"/>
      <c r="D48" s="89"/>
      <c r="E48" s="89"/>
      <c r="F48" s="89"/>
      <c r="G48" s="89"/>
      <c r="H48" s="89"/>
      <c r="I48" s="89"/>
      <c r="J48" s="89"/>
      <c r="K48" s="89"/>
      <c r="L48" s="89"/>
      <c r="M48" s="89"/>
      <c r="N48" s="89"/>
      <c r="O48" s="89"/>
    </row>
    <row r="50" spans="2:15" x14ac:dyDescent="0.25">
      <c r="B50" s="89" t="s">
        <v>203</v>
      </c>
      <c r="C50" s="89"/>
      <c r="D50" s="89"/>
      <c r="E50" s="89"/>
      <c r="F50" s="89"/>
      <c r="G50" s="89"/>
      <c r="H50" s="89"/>
      <c r="I50" s="89"/>
      <c r="J50" s="89"/>
      <c r="K50" s="89"/>
      <c r="L50" s="89"/>
      <c r="M50" s="89"/>
      <c r="N50" s="89"/>
      <c r="O50" s="89"/>
    </row>
    <row r="51" spans="2:15" x14ac:dyDescent="0.25">
      <c r="B51" s="89"/>
      <c r="C51" s="89"/>
      <c r="D51" s="89"/>
      <c r="E51" s="89"/>
      <c r="F51" s="89"/>
      <c r="G51" s="89"/>
      <c r="H51" s="89"/>
      <c r="I51" s="89"/>
      <c r="J51" s="89"/>
      <c r="K51" s="89"/>
      <c r="L51" s="89"/>
      <c r="M51" s="89"/>
      <c r="N51" s="89"/>
      <c r="O51" s="89"/>
    </row>
    <row r="53" spans="2:15" x14ac:dyDescent="0.25">
      <c r="B53" s="89" t="s">
        <v>206</v>
      </c>
      <c r="C53" s="89"/>
      <c r="D53" s="89"/>
      <c r="E53" s="89"/>
      <c r="F53" s="89"/>
      <c r="G53" s="89"/>
      <c r="H53" s="89"/>
      <c r="I53" s="89"/>
      <c r="J53" s="89"/>
      <c r="K53" s="89"/>
      <c r="L53" s="89"/>
      <c r="M53" s="89"/>
      <c r="N53" s="89"/>
      <c r="O53" s="89"/>
    </row>
    <row r="54" spans="2:15" x14ac:dyDescent="0.25">
      <c r="B54" s="89"/>
      <c r="C54" s="89"/>
      <c r="D54" s="89"/>
      <c r="E54" s="89"/>
      <c r="F54" s="89"/>
      <c r="G54" s="89"/>
      <c r="H54" s="89"/>
      <c r="I54" s="89"/>
      <c r="J54" s="89"/>
      <c r="K54" s="89"/>
      <c r="L54" s="89"/>
      <c r="M54" s="89"/>
      <c r="N54" s="89"/>
      <c r="O54" s="89"/>
    </row>
    <row r="56" spans="2:15" x14ac:dyDescent="0.25">
      <c r="B56" s="89" t="s">
        <v>205</v>
      </c>
      <c r="C56" s="89"/>
      <c r="D56" s="89"/>
      <c r="E56" s="89"/>
      <c r="F56" s="89"/>
      <c r="G56" s="89"/>
      <c r="H56" s="89"/>
      <c r="I56" s="89"/>
      <c r="J56" s="89"/>
      <c r="K56" s="89"/>
      <c r="L56" s="89"/>
      <c r="M56" s="89"/>
      <c r="N56" s="89"/>
      <c r="O56" s="89"/>
    </row>
    <row r="57" spans="2:15" x14ac:dyDescent="0.25">
      <c r="B57" s="89"/>
      <c r="C57" s="89"/>
      <c r="D57" s="89"/>
      <c r="E57" s="89"/>
      <c r="F57" s="89"/>
      <c r="G57" s="89"/>
      <c r="H57" s="89"/>
      <c r="I57" s="89"/>
      <c r="J57" s="89"/>
      <c r="K57" s="89"/>
      <c r="L57" s="89"/>
      <c r="M57" s="89"/>
      <c r="N57" s="89"/>
      <c r="O57" s="89"/>
    </row>
    <row r="59" spans="2:15" x14ac:dyDescent="0.25">
      <c r="B59" s="89" t="s">
        <v>207</v>
      </c>
      <c r="C59" s="89"/>
      <c r="D59" s="89"/>
      <c r="E59" s="89"/>
      <c r="F59" s="89"/>
      <c r="G59" s="89"/>
      <c r="H59" s="89"/>
      <c r="I59" s="89"/>
      <c r="J59" s="89"/>
      <c r="K59" s="89"/>
      <c r="L59" s="89"/>
      <c r="M59" s="89"/>
      <c r="N59" s="89"/>
      <c r="O59" s="89"/>
    </row>
    <row r="60" spans="2:15" x14ac:dyDescent="0.25">
      <c r="B60" s="89"/>
      <c r="C60" s="89"/>
      <c r="D60" s="89"/>
      <c r="E60" s="89"/>
      <c r="F60" s="89"/>
      <c r="G60" s="89"/>
      <c r="H60" s="89"/>
      <c r="I60" s="89"/>
      <c r="J60" s="89"/>
      <c r="K60" s="89"/>
      <c r="L60" s="89"/>
      <c r="M60" s="89"/>
      <c r="N60" s="89"/>
      <c r="O60" s="89"/>
    </row>
    <row r="67" spans="1:15" ht="14.45" customHeight="1" x14ac:dyDescent="0.25">
      <c r="A67" s="128" t="s">
        <v>208</v>
      </c>
      <c r="B67" s="128"/>
      <c r="C67" s="128"/>
      <c r="D67" s="128"/>
      <c r="E67" s="128"/>
      <c r="F67" s="128"/>
      <c r="G67" s="128"/>
      <c r="H67" s="128"/>
      <c r="I67" s="128"/>
      <c r="J67" s="128"/>
      <c r="K67" s="128"/>
      <c r="L67" s="128"/>
      <c r="M67" s="128"/>
      <c r="N67" s="128"/>
      <c r="O67" s="128"/>
    </row>
    <row r="68" spans="1:15" ht="14.45" customHeight="1" x14ac:dyDescent="0.25">
      <c r="A68" s="128"/>
      <c r="B68" s="128"/>
      <c r="C68" s="128"/>
      <c r="D68" s="128"/>
      <c r="E68" s="128"/>
      <c r="F68" s="128"/>
      <c r="G68" s="128"/>
      <c r="H68" s="128"/>
      <c r="I68" s="128"/>
      <c r="J68" s="128"/>
      <c r="K68" s="128"/>
      <c r="L68" s="128"/>
      <c r="M68" s="128"/>
      <c r="N68" s="128"/>
      <c r="O68" s="128"/>
    </row>
    <row r="69" spans="1:15" ht="18.600000000000001" customHeight="1" x14ac:dyDescent="0.25">
      <c r="A69" s="128"/>
      <c r="B69" s="128"/>
      <c r="C69" s="128"/>
      <c r="D69" s="128"/>
      <c r="E69" s="128"/>
      <c r="F69" s="128"/>
      <c r="G69" s="128"/>
      <c r="H69" s="128"/>
      <c r="I69" s="128"/>
      <c r="J69" s="128"/>
      <c r="K69" s="128"/>
      <c r="L69" s="128"/>
      <c r="M69" s="128"/>
      <c r="N69" s="128"/>
      <c r="O69" s="128"/>
    </row>
    <row r="70" spans="1:15" ht="15.75" thickBot="1" x14ac:dyDescent="0.3"/>
    <row r="71" spans="1:15" ht="15.75" thickBot="1" x14ac:dyDescent="0.3">
      <c r="A71" s="95" t="s">
        <v>31</v>
      </c>
      <c r="B71" s="96" t="s">
        <v>32</v>
      </c>
      <c r="C71" s="96"/>
      <c r="D71" s="42" t="s">
        <v>151</v>
      </c>
      <c r="E71" s="42"/>
      <c r="F71" s="42"/>
      <c r="G71" s="42"/>
      <c r="H71" s="42"/>
      <c r="I71" s="42"/>
      <c r="J71" s="42" t="s">
        <v>152</v>
      </c>
      <c r="K71" s="42"/>
      <c r="L71" s="42"/>
      <c r="M71" s="42"/>
      <c r="N71" s="42"/>
      <c r="O71" s="97"/>
    </row>
    <row r="72" spans="1:15" x14ac:dyDescent="0.25">
      <c r="A72" s="129" t="s">
        <v>209</v>
      </c>
      <c r="B72" s="99" t="s">
        <v>63</v>
      </c>
      <c r="C72" s="99"/>
      <c r="D72" s="100" t="s">
        <v>218</v>
      </c>
      <c r="E72" s="99"/>
      <c r="F72" s="99"/>
      <c r="G72" s="99"/>
      <c r="H72" s="99"/>
      <c r="I72" s="99"/>
      <c r="J72" s="101" t="s">
        <v>221</v>
      </c>
      <c r="K72" s="101"/>
      <c r="L72" s="101"/>
      <c r="M72" s="101"/>
      <c r="N72" s="101"/>
      <c r="O72" s="102"/>
    </row>
    <row r="73" spans="1:15" x14ac:dyDescent="0.25">
      <c r="A73" s="130" t="s">
        <v>210</v>
      </c>
      <c r="B73" s="104" t="s">
        <v>213</v>
      </c>
      <c r="C73" s="104"/>
      <c r="D73" s="104" t="s">
        <v>219</v>
      </c>
      <c r="E73" s="104"/>
      <c r="F73" s="104"/>
      <c r="G73" s="104"/>
      <c r="H73" s="104"/>
      <c r="I73" s="104"/>
      <c r="J73" s="39" t="s">
        <v>222</v>
      </c>
      <c r="K73" s="39"/>
      <c r="L73" s="39"/>
      <c r="M73" s="39"/>
      <c r="N73" s="39"/>
      <c r="O73" s="105"/>
    </row>
    <row r="74" spans="1:15" x14ac:dyDescent="0.25">
      <c r="A74" s="130" t="s">
        <v>211</v>
      </c>
      <c r="B74" s="104" t="s">
        <v>213</v>
      </c>
      <c r="C74" s="104"/>
      <c r="D74" s="104" t="s">
        <v>218</v>
      </c>
      <c r="E74" s="104"/>
      <c r="F74" s="104"/>
      <c r="G74" s="104"/>
      <c r="H74" s="104"/>
      <c r="I74" s="104"/>
      <c r="J74" s="39" t="s">
        <v>222</v>
      </c>
      <c r="K74" s="39"/>
      <c r="L74" s="39"/>
      <c r="M74" s="39"/>
      <c r="N74" s="39"/>
      <c r="O74" s="105"/>
    </row>
    <row r="75" spans="1:15" ht="30" customHeight="1" x14ac:dyDescent="0.25">
      <c r="A75" s="130" t="s">
        <v>212</v>
      </c>
      <c r="B75" s="131" t="s">
        <v>214</v>
      </c>
      <c r="C75" s="131"/>
      <c r="D75" s="104" t="s">
        <v>218</v>
      </c>
      <c r="E75" s="104"/>
      <c r="F75" s="104"/>
      <c r="G75" s="104"/>
      <c r="H75" s="104"/>
      <c r="I75" s="104"/>
      <c r="J75" s="39" t="s">
        <v>221</v>
      </c>
      <c r="K75" s="39"/>
      <c r="L75" s="39"/>
      <c r="M75" s="39"/>
      <c r="N75" s="39"/>
      <c r="O75" s="105"/>
    </row>
    <row r="76" spans="1:15" ht="29.45" customHeight="1" x14ac:dyDescent="0.25">
      <c r="A76" s="132" t="s">
        <v>223</v>
      </c>
      <c r="B76" s="104" t="s">
        <v>215</v>
      </c>
      <c r="C76" s="104"/>
      <c r="D76" s="104" t="s">
        <v>219</v>
      </c>
      <c r="E76" s="104"/>
      <c r="F76" s="104"/>
      <c r="G76" s="104"/>
      <c r="H76" s="104"/>
      <c r="I76" s="104"/>
      <c r="J76" s="133" t="s">
        <v>220</v>
      </c>
      <c r="K76" s="133"/>
      <c r="L76" s="133"/>
      <c r="M76" s="133"/>
      <c r="N76" s="133"/>
      <c r="O76" s="134"/>
    </row>
    <row r="77" spans="1:15" ht="30.6" customHeight="1" x14ac:dyDescent="0.25">
      <c r="A77" s="132" t="s">
        <v>224</v>
      </c>
      <c r="B77" s="104" t="s">
        <v>216</v>
      </c>
      <c r="C77" s="104"/>
      <c r="D77" s="104" t="s">
        <v>219</v>
      </c>
      <c r="E77" s="104"/>
      <c r="F77" s="104"/>
      <c r="G77" s="104"/>
      <c r="H77" s="104"/>
      <c r="I77" s="104"/>
      <c r="J77" s="133" t="s">
        <v>799</v>
      </c>
      <c r="K77" s="133"/>
      <c r="L77" s="133"/>
      <c r="M77" s="133"/>
      <c r="N77" s="133"/>
      <c r="O77" s="134"/>
    </row>
    <row r="78" spans="1:15" ht="15.75" thickBot="1" x14ac:dyDescent="0.3">
      <c r="A78" s="135" t="s">
        <v>137</v>
      </c>
      <c r="B78" s="108" t="s">
        <v>217</v>
      </c>
      <c r="C78" s="108"/>
      <c r="D78" s="108" t="s">
        <v>218</v>
      </c>
      <c r="E78" s="108"/>
      <c r="F78" s="108"/>
      <c r="G78" s="108"/>
      <c r="H78" s="108"/>
      <c r="I78" s="108"/>
      <c r="J78" s="109" t="s">
        <v>800</v>
      </c>
      <c r="K78" s="109"/>
      <c r="L78" s="109"/>
      <c r="M78" s="109"/>
      <c r="N78" s="109"/>
      <c r="O78" s="110"/>
    </row>
    <row r="79" spans="1:15" x14ac:dyDescent="0.25">
      <c r="A79" s="136" t="s">
        <v>225</v>
      </c>
    </row>
    <row r="81" spans="1:15" x14ac:dyDescent="0.25">
      <c r="A81" s="89" t="s">
        <v>801</v>
      </c>
      <c r="B81" s="89"/>
      <c r="C81" s="89"/>
      <c r="D81" s="89"/>
      <c r="E81" s="89"/>
      <c r="F81" s="89"/>
      <c r="G81" s="89"/>
      <c r="H81" s="89"/>
      <c r="I81" s="89"/>
      <c r="J81" s="89"/>
      <c r="K81" s="89"/>
      <c r="L81" s="89"/>
      <c r="M81" s="89"/>
      <c r="N81" s="89"/>
      <c r="O81" s="89"/>
    </row>
    <row r="82" spans="1:15" x14ac:dyDescent="0.25">
      <c r="A82" s="89"/>
      <c r="B82" s="89"/>
      <c r="C82" s="89"/>
      <c r="D82" s="89"/>
      <c r="E82" s="89"/>
      <c r="F82" s="89"/>
      <c r="G82" s="89"/>
      <c r="H82" s="89"/>
      <c r="I82" s="89"/>
      <c r="J82" s="89"/>
      <c r="K82" s="89"/>
      <c r="L82" s="89"/>
      <c r="M82" s="89"/>
      <c r="N82" s="89"/>
      <c r="O82" s="89"/>
    </row>
    <row r="83" spans="1:15" x14ac:dyDescent="0.25">
      <c r="A83" s="89"/>
      <c r="B83" s="89"/>
      <c r="C83" s="89"/>
      <c r="D83" s="89"/>
      <c r="E83" s="89"/>
      <c r="F83" s="89"/>
      <c r="G83" s="89"/>
      <c r="H83" s="89"/>
      <c r="I83" s="89"/>
      <c r="J83" s="89"/>
      <c r="K83" s="89"/>
      <c r="L83" s="89"/>
      <c r="M83" s="89"/>
      <c r="N83" s="89"/>
      <c r="O83" s="89"/>
    </row>
  </sheetData>
  <sheetProtection algorithmName="SHA-512" hashValue="Kk7Dwk3bWzxMdafHBPMzcVYg9QMByGcOHXy+ANBbe7ewKvLcuMCA6RUGNWEma/s9Lqt6J6wkKs3vCrb473KCYQ==" saltValue="v3pYP0/V5lxDklDiYh7COw==" spinCount="100000" sheet="1" objects="1" scenarios="1"/>
  <mergeCells count="61">
    <mergeCell ref="B77:C77"/>
    <mergeCell ref="D77:I77"/>
    <mergeCell ref="J77:O77"/>
    <mergeCell ref="B78:C78"/>
    <mergeCell ref="D78:I78"/>
    <mergeCell ref="J78:O78"/>
    <mergeCell ref="B75:C75"/>
    <mergeCell ref="D75:I75"/>
    <mergeCell ref="J75:O75"/>
    <mergeCell ref="B76:C76"/>
    <mergeCell ref="D76:I76"/>
    <mergeCell ref="J76:O76"/>
    <mergeCell ref="B73:C73"/>
    <mergeCell ref="D73:I73"/>
    <mergeCell ref="J73:O73"/>
    <mergeCell ref="B74:C74"/>
    <mergeCell ref="D74:I74"/>
    <mergeCell ref="J74:O74"/>
    <mergeCell ref="B71:C71"/>
    <mergeCell ref="D71:I71"/>
    <mergeCell ref="J71:O71"/>
    <mergeCell ref="B72:C72"/>
    <mergeCell ref="D72:I72"/>
    <mergeCell ref="J72:O72"/>
    <mergeCell ref="A67:O69"/>
    <mergeCell ref="A33:L33"/>
    <mergeCell ref="A41:B41"/>
    <mergeCell ref="D41:O41"/>
    <mergeCell ref="A44:O45"/>
    <mergeCell ref="B47:O48"/>
    <mergeCell ref="B50:O51"/>
    <mergeCell ref="B53:O54"/>
    <mergeCell ref="B56:O57"/>
    <mergeCell ref="B59:O60"/>
    <mergeCell ref="A28:M28"/>
    <mergeCell ref="A29:L29"/>
    <mergeCell ref="A30:M30"/>
    <mergeCell ref="A31:L31"/>
    <mergeCell ref="A32:L32"/>
    <mergeCell ref="A25:L25"/>
    <mergeCell ref="A13:L13"/>
    <mergeCell ref="A14:L14"/>
    <mergeCell ref="A16:L16"/>
    <mergeCell ref="A17:L17"/>
    <mergeCell ref="A18:L18"/>
    <mergeCell ref="A81:O83"/>
    <mergeCell ref="A19:M19"/>
    <mergeCell ref="A1:O3"/>
    <mergeCell ref="A6:L6"/>
    <mergeCell ref="A7:M7"/>
    <mergeCell ref="N7:O7"/>
    <mergeCell ref="A4:O5"/>
    <mergeCell ref="A27:L27"/>
    <mergeCell ref="A10:M11"/>
    <mergeCell ref="A15:M15"/>
    <mergeCell ref="A22:L22"/>
    <mergeCell ref="A20:L20"/>
    <mergeCell ref="A21:L21"/>
    <mergeCell ref="A26:M26"/>
    <mergeCell ref="A23:L23"/>
    <mergeCell ref="A24:M24"/>
  </mergeCells>
  <conditionalFormatting sqref="D41">
    <cfRule type="notContainsBlanks" dxfId="21" priority="1">
      <formula>LEN(TRIM(D41))&gt;0</formula>
    </cfRule>
  </conditionalFormatting>
  <hyperlinks>
    <hyperlink ref="A44:O45" location="Main!A1" display="გრძელი QT სინდრომი (Long QT syndrome - LQS)" xr:uid="{A2ADF501-B2DC-47E6-B02D-E407FB65251F}"/>
    <hyperlink ref="A67:O69" location="Main!A1" display="კატექოლამინერგული პოლიმორფული პარკუჭოვანი ტაქიკარდიის (CPVT) ფენოტიპებთან ასოცირებული გენები" xr:uid="{C04A54C5-CE1E-4F80-B6B2-CFC39627EEF0}"/>
    <hyperlink ref="A1:O3" location="Main!A1" display="კატექოლამინერგული პოლიმორფული პარკუჭოვანი ტაქიკარდია  (Catecholaminergic  polymorphic ventricular tachycardia - CPVT)" xr:uid="{A495A7F6-C6FF-40BE-9F77-0139CD44B591}"/>
  </hyperlinks>
  <pageMargins left="0.7" right="0.7" top="0.75" bottom="0.75" header="0.3" footer="0.3"/>
  <pageSetup paperSize="9" orientation="landscape" horizontalDpi="4294967292"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nchor moveWithCells="1">
                  <from>
                    <xdr:col>12</xdr:col>
                    <xdr:colOff>9525</xdr:colOff>
                    <xdr:row>7</xdr:row>
                    <xdr:rowOff>0</xdr:rowOff>
                  </from>
                  <to>
                    <xdr:col>13</xdr:col>
                    <xdr:colOff>0</xdr:colOff>
                    <xdr:row>8</xdr:row>
                    <xdr:rowOff>0</xdr:rowOff>
                  </to>
                </anchor>
              </controlPr>
            </control>
          </mc:Choice>
        </mc:AlternateContent>
        <mc:AlternateContent xmlns:mc="http://schemas.openxmlformats.org/markup-compatibility/2006">
          <mc:Choice Requires="x14">
            <control shapeId="3074" r:id="rId5" name="Drop Down 2">
              <controlPr defaultSize="0" autoLine="0" autoPict="0">
                <anchor moveWithCells="1">
                  <from>
                    <xdr:col>12</xdr:col>
                    <xdr:colOff>9525</xdr:colOff>
                    <xdr:row>8</xdr:row>
                    <xdr:rowOff>9525</xdr:rowOff>
                  </from>
                  <to>
                    <xdr:col>13</xdr:col>
                    <xdr:colOff>0</xdr:colOff>
                    <xdr:row>9</xdr:row>
                    <xdr:rowOff>0</xdr:rowOff>
                  </to>
                </anchor>
              </controlPr>
            </control>
          </mc:Choice>
        </mc:AlternateContent>
        <mc:AlternateContent xmlns:mc="http://schemas.openxmlformats.org/markup-compatibility/2006">
          <mc:Choice Requires="x14">
            <control shapeId="3075" r:id="rId6" name="Drop Down 3">
              <controlPr defaultSize="0" autoLine="0" autoPict="0">
                <anchor moveWithCells="1">
                  <from>
                    <xdr:col>12</xdr:col>
                    <xdr:colOff>9525</xdr:colOff>
                    <xdr:row>11</xdr:row>
                    <xdr:rowOff>9525</xdr:rowOff>
                  </from>
                  <to>
                    <xdr:col>13</xdr:col>
                    <xdr:colOff>0</xdr:colOff>
                    <xdr:row>12</xdr:row>
                    <xdr:rowOff>0</xdr:rowOff>
                  </to>
                </anchor>
              </controlPr>
            </control>
          </mc:Choice>
        </mc:AlternateContent>
        <mc:AlternateContent xmlns:mc="http://schemas.openxmlformats.org/markup-compatibility/2006">
          <mc:Choice Requires="x14">
            <control shapeId="3076" r:id="rId7" name="Drop Down 4">
              <controlPr defaultSize="0" autoLine="0" autoPict="0">
                <anchor moveWithCells="1">
                  <from>
                    <xdr:col>12</xdr:col>
                    <xdr:colOff>9525</xdr:colOff>
                    <xdr:row>12</xdr:row>
                    <xdr:rowOff>9525</xdr:rowOff>
                  </from>
                  <to>
                    <xdr:col>13</xdr:col>
                    <xdr:colOff>0</xdr:colOff>
                    <xdr:row>13</xdr:row>
                    <xdr:rowOff>0</xdr:rowOff>
                  </to>
                </anchor>
              </controlPr>
            </control>
          </mc:Choice>
        </mc:AlternateContent>
        <mc:AlternateContent xmlns:mc="http://schemas.openxmlformats.org/markup-compatibility/2006">
          <mc:Choice Requires="x14">
            <control shapeId="3077" r:id="rId8" name="Drop Down 5">
              <controlPr defaultSize="0" autoLine="0" autoPict="0">
                <anchor moveWithCells="1">
                  <from>
                    <xdr:col>12</xdr:col>
                    <xdr:colOff>9525</xdr:colOff>
                    <xdr:row>13</xdr:row>
                    <xdr:rowOff>9525</xdr:rowOff>
                  </from>
                  <to>
                    <xdr:col>13</xdr:col>
                    <xdr:colOff>0</xdr:colOff>
                    <xdr:row>14</xdr:row>
                    <xdr:rowOff>0</xdr:rowOff>
                  </to>
                </anchor>
              </controlPr>
            </control>
          </mc:Choice>
        </mc:AlternateContent>
        <mc:AlternateContent xmlns:mc="http://schemas.openxmlformats.org/markup-compatibility/2006">
          <mc:Choice Requires="x14">
            <control shapeId="3078" r:id="rId9" name="Drop Down 6">
              <controlPr defaultSize="0" autoLine="0" autoPict="0">
                <anchor moveWithCells="1">
                  <from>
                    <xdr:col>12</xdr:col>
                    <xdr:colOff>9525</xdr:colOff>
                    <xdr:row>15</xdr:row>
                    <xdr:rowOff>9525</xdr:rowOff>
                  </from>
                  <to>
                    <xdr:col>13</xdr:col>
                    <xdr:colOff>0</xdr:colOff>
                    <xdr:row>16</xdr:row>
                    <xdr:rowOff>0</xdr:rowOff>
                  </to>
                </anchor>
              </controlPr>
            </control>
          </mc:Choice>
        </mc:AlternateContent>
        <mc:AlternateContent xmlns:mc="http://schemas.openxmlformats.org/markup-compatibility/2006">
          <mc:Choice Requires="x14">
            <control shapeId="3079" r:id="rId10" name="Drop Down 7">
              <controlPr defaultSize="0" autoLine="0" autoPict="0">
                <anchor moveWithCells="1">
                  <from>
                    <xdr:col>12</xdr:col>
                    <xdr:colOff>9525</xdr:colOff>
                    <xdr:row>16</xdr:row>
                    <xdr:rowOff>9525</xdr:rowOff>
                  </from>
                  <to>
                    <xdr:col>13</xdr:col>
                    <xdr:colOff>0</xdr:colOff>
                    <xdr:row>17</xdr:row>
                    <xdr:rowOff>0</xdr:rowOff>
                  </to>
                </anchor>
              </controlPr>
            </control>
          </mc:Choice>
        </mc:AlternateContent>
        <mc:AlternateContent xmlns:mc="http://schemas.openxmlformats.org/markup-compatibility/2006">
          <mc:Choice Requires="x14">
            <control shapeId="3080" r:id="rId11" name="Drop Down 8">
              <controlPr defaultSize="0" autoLine="0" autoPict="0">
                <anchor moveWithCells="1">
                  <from>
                    <xdr:col>12</xdr:col>
                    <xdr:colOff>9525</xdr:colOff>
                    <xdr:row>17</xdr:row>
                    <xdr:rowOff>9525</xdr:rowOff>
                  </from>
                  <to>
                    <xdr:col>13</xdr:col>
                    <xdr:colOff>0</xdr:colOff>
                    <xdr:row>18</xdr:row>
                    <xdr:rowOff>0</xdr:rowOff>
                  </to>
                </anchor>
              </controlPr>
            </control>
          </mc:Choice>
        </mc:AlternateContent>
        <mc:AlternateContent xmlns:mc="http://schemas.openxmlformats.org/markup-compatibility/2006">
          <mc:Choice Requires="x14">
            <control shapeId="3081" r:id="rId12" name="Drop Down 9">
              <controlPr defaultSize="0" autoLine="0" autoPict="0">
                <anchor moveWithCells="1">
                  <from>
                    <xdr:col>12</xdr:col>
                    <xdr:colOff>9525</xdr:colOff>
                    <xdr:row>19</xdr:row>
                    <xdr:rowOff>9525</xdr:rowOff>
                  </from>
                  <to>
                    <xdr:col>12</xdr:col>
                    <xdr:colOff>600075</xdr:colOff>
                    <xdr:row>20</xdr:row>
                    <xdr:rowOff>0</xdr:rowOff>
                  </to>
                </anchor>
              </controlPr>
            </control>
          </mc:Choice>
        </mc:AlternateContent>
        <mc:AlternateContent xmlns:mc="http://schemas.openxmlformats.org/markup-compatibility/2006">
          <mc:Choice Requires="x14">
            <control shapeId="3082" r:id="rId13" name="Drop Down 10">
              <controlPr defaultSize="0" autoLine="0" autoPict="0">
                <anchor moveWithCells="1">
                  <from>
                    <xdr:col>12</xdr:col>
                    <xdr:colOff>9525</xdr:colOff>
                    <xdr:row>20</xdr:row>
                    <xdr:rowOff>9525</xdr:rowOff>
                  </from>
                  <to>
                    <xdr:col>12</xdr:col>
                    <xdr:colOff>600075</xdr:colOff>
                    <xdr:row>21</xdr:row>
                    <xdr:rowOff>0</xdr:rowOff>
                  </to>
                </anchor>
              </controlPr>
            </control>
          </mc:Choice>
        </mc:AlternateContent>
        <mc:AlternateContent xmlns:mc="http://schemas.openxmlformats.org/markup-compatibility/2006">
          <mc:Choice Requires="x14">
            <control shapeId="3083" r:id="rId14" name="Drop Down 11">
              <controlPr defaultSize="0" autoLine="0" autoPict="0">
                <anchor moveWithCells="1">
                  <from>
                    <xdr:col>12</xdr:col>
                    <xdr:colOff>9525</xdr:colOff>
                    <xdr:row>22</xdr:row>
                    <xdr:rowOff>9525</xdr:rowOff>
                  </from>
                  <to>
                    <xdr:col>12</xdr:col>
                    <xdr:colOff>600075</xdr:colOff>
                    <xdr:row>23</xdr:row>
                    <xdr:rowOff>0</xdr:rowOff>
                  </to>
                </anchor>
              </controlPr>
            </control>
          </mc:Choice>
        </mc:AlternateContent>
        <mc:AlternateContent xmlns:mc="http://schemas.openxmlformats.org/markup-compatibility/2006">
          <mc:Choice Requires="x14">
            <control shapeId="3084" r:id="rId15" name="Drop Down 12">
              <controlPr defaultSize="0" autoLine="0" autoPict="0">
                <anchor moveWithCells="1">
                  <from>
                    <xdr:col>12</xdr:col>
                    <xdr:colOff>9525</xdr:colOff>
                    <xdr:row>24</xdr:row>
                    <xdr:rowOff>9525</xdr:rowOff>
                  </from>
                  <to>
                    <xdr:col>12</xdr:col>
                    <xdr:colOff>600075</xdr:colOff>
                    <xdr:row>25</xdr:row>
                    <xdr:rowOff>0</xdr:rowOff>
                  </to>
                </anchor>
              </controlPr>
            </control>
          </mc:Choice>
        </mc:AlternateContent>
        <mc:AlternateContent xmlns:mc="http://schemas.openxmlformats.org/markup-compatibility/2006">
          <mc:Choice Requires="x14">
            <control shapeId="3085" r:id="rId16" name="Drop Down 13">
              <controlPr defaultSize="0" autoLine="0" autoPict="0">
                <anchor moveWithCells="1">
                  <from>
                    <xdr:col>12</xdr:col>
                    <xdr:colOff>9525</xdr:colOff>
                    <xdr:row>26</xdr:row>
                    <xdr:rowOff>9525</xdr:rowOff>
                  </from>
                  <to>
                    <xdr:col>12</xdr:col>
                    <xdr:colOff>600075</xdr:colOff>
                    <xdr:row>27</xdr:row>
                    <xdr:rowOff>0</xdr:rowOff>
                  </to>
                </anchor>
              </controlPr>
            </control>
          </mc:Choice>
        </mc:AlternateContent>
        <mc:AlternateContent xmlns:mc="http://schemas.openxmlformats.org/markup-compatibility/2006">
          <mc:Choice Requires="x14">
            <control shapeId="3086" r:id="rId17" name="Drop Down 14">
              <controlPr defaultSize="0" autoLine="0" autoPict="0">
                <anchor moveWithCells="1">
                  <from>
                    <xdr:col>12</xdr:col>
                    <xdr:colOff>9525</xdr:colOff>
                    <xdr:row>21</xdr:row>
                    <xdr:rowOff>9525</xdr:rowOff>
                  </from>
                  <to>
                    <xdr:col>12</xdr:col>
                    <xdr:colOff>600075</xdr:colOff>
                    <xdr:row>22</xdr:row>
                    <xdr:rowOff>0</xdr:rowOff>
                  </to>
                </anchor>
              </controlPr>
            </control>
          </mc:Choice>
        </mc:AlternateContent>
        <mc:AlternateContent xmlns:mc="http://schemas.openxmlformats.org/markup-compatibility/2006">
          <mc:Choice Requires="x14">
            <control shapeId="3087" r:id="rId18" name="Drop Down 15">
              <controlPr defaultSize="0" autoLine="0" autoPict="0">
                <anchor moveWithCells="1">
                  <from>
                    <xdr:col>12</xdr:col>
                    <xdr:colOff>9525</xdr:colOff>
                    <xdr:row>28</xdr:row>
                    <xdr:rowOff>9525</xdr:rowOff>
                  </from>
                  <to>
                    <xdr:col>12</xdr:col>
                    <xdr:colOff>600075</xdr:colOff>
                    <xdr:row>29</xdr:row>
                    <xdr:rowOff>0</xdr:rowOff>
                  </to>
                </anchor>
              </controlPr>
            </control>
          </mc:Choice>
        </mc:AlternateContent>
        <mc:AlternateContent xmlns:mc="http://schemas.openxmlformats.org/markup-compatibility/2006">
          <mc:Choice Requires="x14">
            <control shapeId="3088" r:id="rId19" name="Drop Down 16">
              <controlPr defaultSize="0" autoLine="0" autoPict="0">
                <anchor moveWithCells="1">
                  <from>
                    <xdr:col>12</xdr:col>
                    <xdr:colOff>9525</xdr:colOff>
                    <xdr:row>30</xdr:row>
                    <xdr:rowOff>9525</xdr:rowOff>
                  </from>
                  <to>
                    <xdr:col>12</xdr:col>
                    <xdr:colOff>600075</xdr:colOff>
                    <xdr:row>31</xdr:row>
                    <xdr:rowOff>0</xdr:rowOff>
                  </to>
                </anchor>
              </controlPr>
            </control>
          </mc:Choice>
        </mc:AlternateContent>
        <mc:AlternateContent xmlns:mc="http://schemas.openxmlformats.org/markup-compatibility/2006">
          <mc:Choice Requires="x14">
            <control shapeId="3089" r:id="rId20" name="Drop Down 17">
              <controlPr defaultSize="0" autoLine="0" autoPict="0">
                <anchor moveWithCells="1">
                  <from>
                    <xdr:col>12</xdr:col>
                    <xdr:colOff>9525</xdr:colOff>
                    <xdr:row>31</xdr:row>
                    <xdr:rowOff>9525</xdr:rowOff>
                  </from>
                  <to>
                    <xdr:col>12</xdr:col>
                    <xdr:colOff>600075</xdr:colOff>
                    <xdr:row>32</xdr:row>
                    <xdr:rowOff>0</xdr:rowOff>
                  </to>
                </anchor>
              </controlPr>
            </control>
          </mc:Choice>
        </mc:AlternateContent>
        <mc:AlternateContent xmlns:mc="http://schemas.openxmlformats.org/markup-compatibility/2006">
          <mc:Choice Requires="x14">
            <control shapeId="3090" r:id="rId21" name="Drop Down 18">
              <controlPr defaultSize="0" autoLine="0" autoPict="0">
                <anchor moveWithCells="1">
                  <from>
                    <xdr:col>12</xdr:col>
                    <xdr:colOff>9525</xdr:colOff>
                    <xdr:row>32</xdr:row>
                    <xdr:rowOff>9525</xdr:rowOff>
                  </from>
                  <to>
                    <xdr:col>12</xdr:col>
                    <xdr:colOff>600075</xdr:colOff>
                    <xdr:row>33</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CBF9D-98D8-4C61-83C1-246B4CFC52FD}">
  <dimension ref="A1:T99"/>
  <sheetViews>
    <sheetView workbookViewId="0">
      <selection activeCell="R29" sqref="R29"/>
    </sheetView>
  </sheetViews>
  <sheetFormatPr defaultColWidth="8.75" defaultRowHeight="15" x14ac:dyDescent="0.25"/>
  <cols>
    <col min="1" max="13" width="8.75" style="2"/>
    <col min="14" max="14" width="8.75" style="65"/>
    <col min="15" max="18" width="8.75" style="64"/>
    <col min="19" max="19" width="8.875" style="64" customWidth="1"/>
    <col min="20" max="20" width="8.75" style="64"/>
    <col min="21" max="16384" width="8.75" style="2"/>
  </cols>
  <sheetData>
    <row r="1" spans="1:20" x14ac:dyDescent="0.25">
      <c r="A1" s="15" t="s">
        <v>226</v>
      </c>
      <c r="B1" s="15"/>
      <c r="C1" s="15"/>
      <c r="D1" s="15"/>
      <c r="E1" s="15"/>
      <c r="F1" s="15"/>
      <c r="G1" s="15"/>
      <c r="H1" s="15"/>
      <c r="I1" s="15"/>
      <c r="J1" s="15"/>
      <c r="K1" s="15"/>
      <c r="L1" s="15"/>
      <c r="M1" s="15"/>
      <c r="N1" s="15"/>
      <c r="O1" s="15"/>
    </row>
    <row r="2" spans="1:20" x14ac:dyDescent="0.25">
      <c r="A2" s="15"/>
      <c r="B2" s="15"/>
      <c r="C2" s="15"/>
      <c r="D2" s="15"/>
      <c r="E2" s="15"/>
      <c r="F2" s="15"/>
      <c r="G2" s="15"/>
      <c r="H2" s="15"/>
      <c r="I2" s="15"/>
      <c r="J2" s="15"/>
      <c r="K2" s="15"/>
      <c r="L2" s="15"/>
      <c r="M2" s="15"/>
      <c r="N2" s="15"/>
      <c r="O2" s="15"/>
      <c r="T2" s="64" t="s">
        <v>160</v>
      </c>
    </row>
    <row r="3" spans="1:20" x14ac:dyDescent="0.25">
      <c r="A3" s="118" t="s">
        <v>228</v>
      </c>
      <c r="B3" s="118"/>
      <c r="C3" s="118"/>
      <c r="D3" s="118"/>
      <c r="E3" s="118"/>
      <c r="F3" s="118"/>
      <c r="G3" s="118"/>
      <c r="H3" s="118"/>
      <c r="I3" s="118"/>
      <c r="J3" s="118"/>
      <c r="K3" s="118"/>
      <c r="L3" s="118"/>
      <c r="M3" s="118"/>
      <c r="N3" s="118"/>
      <c r="O3" s="118"/>
    </row>
    <row r="4" spans="1:20" x14ac:dyDescent="0.25">
      <c r="A4" s="118"/>
      <c r="B4" s="118"/>
      <c r="C4" s="118"/>
      <c r="D4" s="118"/>
      <c r="E4" s="118"/>
      <c r="F4" s="118"/>
      <c r="G4" s="118"/>
      <c r="H4" s="118"/>
      <c r="I4" s="118"/>
      <c r="J4" s="118"/>
      <c r="K4" s="118"/>
      <c r="L4" s="118"/>
      <c r="M4" s="118"/>
      <c r="N4" s="118"/>
      <c r="O4" s="118"/>
    </row>
    <row r="5" spans="1:20" x14ac:dyDescent="0.25">
      <c r="A5" s="66" t="s">
        <v>98</v>
      </c>
      <c r="B5" s="66"/>
      <c r="C5" s="66"/>
      <c r="D5" s="66"/>
      <c r="E5" s="66"/>
      <c r="F5" s="66"/>
      <c r="G5" s="66"/>
      <c r="H5" s="66"/>
      <c r="I5" s="66"/>
      <c r="J5" s="66"/>
      <c r="K5" s="66"/>
      <c r="L5" s="66"/>
      <c r="M5" s="67" t="s">
        <v>102</v>
      </c>
    </row>
    <row r="6" spans="1:20" x14ac:dyDescent="0.25">
      <c r="A6" s="121" t="s">
        <v>232</v>
      </c>
      <c r="B6" s="122"/>
      <c r="C6" s="122"/>
      <c r="D6" s="122"/>
      <c r="E6" s="122"/>
      <c r="F6" s="122"/>
      <c r="G6" s="122"/>
      <c r="H6" s="122"/>
      <c r="I6" s="122"/>
      <c r="J6" s="122"/>
      <c r="K6" s="122"/>
      <c r="L6" s="122"/>
      <c r="M6" s="123"/>
      <c r="N6" s="137"/>
      <c r="O6" s="138"/>
    </row>
    <row r="7" spans="1:20" x14ac:dyDescent="0.25">
      <c r="A7" s="124"/>
      <c r="B7" s="125"/>
      <c r="C7" s="125"/>
      <c r="D7" s="125"/>
      <c r="E7" s="125"/>
      <c r="F7" s="125"/>
      <c r="G7" s="125"/>
      <c r="H7" s="125"/>
      <c r="I7" s="125"/>
      <c r="J7" s="125"/>
      <c r="K7" s="125"/>
      <c r="L7" s="125"/>
      <c r="M7" s="126"/>
      <c r="N7" s="139"/>
      <c r="O7" s="140"/>
    </row>
    <row r="8" spans="1:20" x14ac:dyDescent="0.25">
      <c r="A8" s="76" t="s">
        <v>229</v>
      </c>
      <c r="B8" s="77"/>
      <c r="C8" s="77"/>
      <c r="D8" s="77"/>
      <c r="E8" s="77"/>
      <c r="F8" s="77"/>
      <c r="G8" s="77"/>
      <c r="H8" s="77"/>
      <c r="I8" s="77"/>
      <c r="J8" s="77"/>
      <c r="K8" s="77"/>
      <c r="L8" s="78"/>
      <c r="M8" s="79">
        <v>3</v>
      </c>
      <c r="N8" s="80">
        <f>IF(O8=2,3.5,0)</f>
        <v>0</v>
      </c>
      <c r="O8" s="81">
        <v>1</v>
      </c>
      <c r="P8" s="64" t="str">
        <f>IF(AND(N8=3.5,N9=0,N10=0),3.5,IF(AND(N8=0,N9=3,N10=0),3,IF(AND(N8=0,N9=0,N10=2),2,IF(AND(N8=3.5,N9=3,N10=2),3.5,IF(AND(N8=0,N9=3,N10=2),3,IF(AND(N8=3.5,N9=0,N10=2),3.5,IF(AND(N8=3.5,N9=3,N10=0),3.5,"")))))))</f>
        <v/>
      </c>
    </row>
    <row r="9" spans="1:20" x14ac:dyDescent="0.25">
      <c r="A9" s="76" t="s">
        <v>230</v>
      </c>
      <c r="B9" s="77"/>
      <c r="C9" s="77"/>
      <c r="D9" s="77"/>
      <c r="E9" s="77"/>
      <c r="F9" s="77"/>
      <c r="G9" s="77"/>
      <c r="H9" s="77"/>
      <c r="I9" s="77"/>
      <c r="J9" s="77"/>
      <c r="K9" s="77"/>
      <c r="L9" s="78"/>
      <c r="M9" s="79">
        <v>2</v>
      </c>
      <c r="N9" s="80">
        <f>IF(O9=2,3,0)</f>
        <v>0</v>
      </c>
      <c r="O9" s="81">
        <v>1</v>
      </c>
    </row>
    <row r="10" spans="1:20" x14ac:dyDescent="0.25">
      <c r="A10" s="76" t="s">
        <v>231</v>
      </c>
      <c r="B10" s="77"/>
      <c r="C10" s="77"/>
      <c r="D10" s="77"/>
      <c r="E10" s="77"/>
      <c r="F10" s="77"/>
      <c r="G10" s="77"/>
      <c r="H10" s="77"/>
      <c r="I10" s="77"/>
      <c r="J10" s="77"/>
      <c r="K10" s="77"/>
      <c r="L10" s="78"/>
      <c r="M10" s="79">
        <v>2</v>
      </c>
      <c r="N10" s="80">
        <f>IF(O10=2,2,0)</f>
        <v>0</v>
      </c>
      <c r="O10" s="81">
        <v>1</v>
      </c>
    </row>
    <row r="11" spans="1:20" x14ac:dyDescent="0.25">
      <c r="A11" s="121" t="s">
        <v>233</v>
      </c>
      <c r="B11" s="122"/>
      <c r="C11" s="122"/>
      <c r="D11" s="122"/>
      <c r="E11" s="122"/>
      <c r="F11" s="122"/>
      <c r="G11" s="122"/>
      <c r="H11" s="122"/>
      <c r="I11" s="122"/>
      <c r="J11" s="122"/>
      <c r="K11" s="122"/>
      <c r="L11" s="122"/>
      <c r="M11" s="123"/>
      <c r="N11" s="80"/>
      <c r="O11" s="64">
        <v>1</v>
      </c>
    </row>
    <row r="12" spans="1:20" x14ac:dyDescent="0.25">
      <c r="A12" s="124"/>
      <c r="B12" s="125"/>
      <c r="C12" s="125"/>
      <c r="D12" s="125"/>
      <c r="E12" s="125"/>
      <c r="F12" s="125"/>
      <c r="G12" s="125"/>
      <c r="H12" s="125"/>
      <c r="I12" s="125"/>
      <c r="J12" s="125"/>
      <c r="K12" s="125"/>
      <c r="L12" s="125"/>
      <c r="M12" s="126"/>
      <c r="N12" s="80"/>
    </row>
    <row r="13" spans="1:20" x14ac:dyDescent="0.25">
      <c r="A13" s="76" t="s">
        <v>234</v>
      </c>
      <c r="B13" s="77"/>
      <c r="C13" s="77"/>
      <c r="D13" s="77"/>
      <c r="E13" s="77"/>
      <c r="F13" s="77"/>
      <c r="G13" s="77"/>
      <c r="H13" s="77"/>
      <c r="I13" s="77"/>
      <c r="J13" s="77"/>
      <c r="K13" s="77"/>
      <c r="L13" s="78"/>
      <c r="M13" s="79">
        <v>1</v>
      </c>
      <c r="N13" s="80">
        <f>IF(O13=2,3,0)</f>
        <v>0</v>
      </c>
      <c r="O13" s="81">
        <v>1</v>
      </c>
      <c r="P13" s="64" t="str">
        <f>IF(AND(N13=3,N14=2,N15=2,N16=1,N17=0.5),3,IF(AND(N13=3,N14=2,N15=2,N16=1,N17=0),3,IF(AND(N13=3,N14=2,N15=2,N16=0,N17=0.5),3,IF(AND(N13=3,N14=2,N15=0,N16=1,N17=0.5),3,IF(AND(N13=3,N14=0,N15=2,N16=1,N17=0.5),3,IF(AND(N13=3,N14=2,N15=2,N16=0,N17=0),3,IF(AND(N13=3,N14=2,N15=0,N16=1,N17=0),3,IF(AND(N13=3,N14=0,N15=2,N16=1,N17=0),3,IF(AND(N13=3,N14=2,N15=0,N16=0,N17=0),3,IF(AND(N13=3,N14=0,N15=2,N16=0,N17=0),3,IF(AND(N13=3,N14=0,N15=0,N16=1,N17=0),3,IF(AND(N13=3,N14=0,N15=0,N16=0,N17=0),3,IF(AND(N13=3,N14=0,N15=0,N16=1,N17=0.5),3,IF(AND(N13=3,N14=0,N15=0,N16=0,N17=0.5),3,IF(AND(N13=3,N14=0,N15=2,N16=0,N17=0.5),3,IF(AND(N13=3,N14=2,N15=0,N16=0,N17=0.5),3,IF(AND(N13=0,N14=2,N15=2,N16=1,N17=0.5),2,IF(AND(N13=0,N14=0,N15=2,N16=1,N17=0.5),2,IF(AND(N13=0,N14=2,N15=0,N16=1,N17=0.5),2,IF(AND(N13=0,N14=2,N15=2,N16=0,N17=0.5),2,IF(AND(N13=0,N14=2,N15=2,N16=1,N17=0),2,IF(AND(N13=0,N14=0,N15=0,N16=1,N17=0.5),1,IF(AND(N13=0,N14=2,N15=2,N16=0,N17=0),2,IF(AND(N13=0,N14=0,N15=2,N16=0,N17=0),2,IF(AND(N13=0,N14=0,N15=2,N16=1,N17=0),2,IF(AND(N13=0,N14=0,N15=2,N16=1,N17=0.5),2,IF(AND(N13=0,N14=0,N15=0,N16=1,N17=0),1,IF(AND(N13=0,N14=0,N15=0,N16=0,N17=0.5),0.5,IF(AND(N13=0,N14=2,N15=0,N16=0,N17=0),2,IF(AND(N13=0,N14=2,N15=0,N16=0,N17=0.5),2,IF(AND(N13=0,N14=2,N15=0,N16=1,N17=0),2,IF(AND(N13=0,N14=0,N15=2,N16=0,N17=0.5),2,""))))))))))))))))))))))))))))))))</f>
        <v/>
      </c>
    </row>
    <row r="14" spans="1:20" x14ac:dyDescent="0.25">
      <c r="A14" s="73"/>
      <c r="B14" s="74"/>
      <c r="C14" s="74"/>
      <c r="D14" s="74"/>
      <c r="E14" s="74"/>
      <c r="F14" s="74"/>
      <c r="G14" s="74"/>
      <c r="H14" s="74"/>
      <c r="I14" s="74"/>
      <c r="J14" s="74"/>
      <c r="K14" s="74"/>
      <c r="L14" s="75"/>
      <c r="M14" s="79">
        <v>1</v>
      </c>
      <c r="N14" s="80">
        <f>IF(O14=2,2,0)</f>
        <v>0</v>
      </c>
      <c r="O14" s="81">
        <v>1</v>
      </c>
    </row>
    <row r="15" spans="1:20" x14ac:dyDescent="0.25">
      <c r="A15" s="73"/>
      <c r="B15" s="74"/>
      <c r="C15" s="74"/>
      <c r="D15" s="74"/>
      <c r="E15" s="74"/>
      <c r="F15" s="74"/>
      <c r="G15" s="74"/>
      <c r="H15" s="74"/>
      <c r="I15" s="74"/>
      <c r="J15" s="74"/>
      <c r="K15" s="74"/>
      <c r="L15" s="75"/>
      <c r="M15" s="79">
        <v>2</v>
      </c>
      <c r="N15" s="80">
        <f>IF(O15=2,2,0)</f>
        <v>0</v>
      </c>
      <c r="O15" s="81">
        <v>1</v>
      </c>
    </row>
    <row r="16" spans="1:20" x14ac:dyDescent="0.25">
      <c r="A16" s="73"/>
      <c r="B16" s="74"/>
      <c r="C16" s="74"/>
      <c r="D16" s="74"/>
      <c r="E16" s="74"/>
      <c r="F16" s="74"/>
      <c r="G16" s="74"/>
      <c r="H16" s="74"/>
      <c r="I16" s="74"/>
      <c r="J16" s="74"/>
      <c r="K16" s="74"/>
      <c r="L16" s="75"/>
      <c r="M16" s="79">
        <v>2</v>
      </c>
      <c r="N16" s="80">
        <f>IF(O16=2,1,0)</f>
        <v>0</v>
      </c>
      <c r="O16" s="81">
        <v>1</v>
      </c>
    </row>
    <row r="17" spans="1:16" x14ac:dyDescent="0.25">
      <c r="A17" s="73"/>
      <c r="B17" s="74"/>
      <c r="C17" s="74"/>
      <c r="D17" s="74"/>
      <c r="E17" s="74"/>
      <c r="F17" s="74"/>
      <c r="G17" s="74"/>
      <c r="H17" s="74"/>
      <c r="I17" s="74"/>
      <c r="J17" s="74"/>
      <c r="K17" s="74"/>
      <c r="L17" s="75"/>
      <c r="M17" s="79">
        <v>2</v>
      </c>
      <c r="N17" s="80">
        <f>IF(O17=2,0.5,0)</f>
        <v>0</v>
      </c>
      <c r="O17" s="81">
        <v>1</v>
      </c>
    </row>
    <row r="18" spans="1:16" x14ac:dyDescent="0.25">
      <c r="A18" s="68" t="s">
        <v>235</v>
      </c>
      <c r="B18" s="69"/>
      <c r="C18" s="69"/>
      <c r="D18" s="69"/>
      <c r="E18" s="69"/>
      <c r="F18" s="69"/>
      <c r="G18" s="69"/>
      <c r="H18" s="69"/>
      <c r="I18" s="69"/>
      <c r="J18" s="69"/>
      <c r="K18" s="69"/>
      <c r="L18" s="69"/>
      <c r="M18" s="70"/>
      <c r="N18" s="80"/>
    </row>
    <row r="19" spans="1:16" x14ac:dyDescent="0.25">
      <c r="A19" s="73"/>
      <c r="B19" s="74"/>
      <c r="C19" s="74"/>
      <c r="D19" s="74"/>
      <c r="E19" s="74"/>
      <c r="F19" s="74"/>
      <c r="G19" s="74"/>
      <c r="H19" s="74"/>
      <c r="I19" s="74"/>
      <c r="J19" s="74"/>
      <c r="K19" s="74"/>
      <c r="L19" s="75"/>
      <c r="M19" s="79">
        <v>1</v>
      </c>
      <c r="N19" s="80">
        <f>IF(O19=2,2,0)</f>
        <v>0</v>
      </c>
      <c r="O19" s="81">
        <v>1</v>
      </c>
      <c r="P19" s="64" t="str">
        <f>IF(AND(N19=2,N20=1,N21=0.5),2,IF(AND(N19=2,N20=1,N21=0),2,IF(AND(N19=2,N20=0,N21=0),2,IF(AND(N19=2,N20=0,N21=0.5),2,IF(AND(N19=0,N20=1,N21=0.5),1,IF(AND(N19=0,N20=1,N21=0),1,IF(AND(N19=0,N20=0,N21=0.5),0.5,"")))))))</f>
        <v/>
      </c>
    </row>
    <row r="20" spans="1:16" x14ac:dyDescent="0.25">
      <c r="A20" s="39"/>
      <c r="B20" s="39"/>
      <c r="C20" s="39"/>
      <c r="D20" s="39"/>
      <c r="E20" s="39"/>
      <c r="F20" s="39"/>
      <c r="G20" s="39"/>
      <c r="H20" s="39"/>
      <c r="I20" s="39"/>
      <c r="J20" s="39"/>
      <c r="K20" s="39"/>
      <c r="L20" s="39"/>
      <c r="M20" s="79">
        <v>1</v>
      </c>
      <c r="N20" s="80">
        <f>IF(O20=2,1,0)</f>
        <v>0</v>
      </c>
      <c r="O20" s="81">
        <v>1</v>
      </c>
    </row>
    <row r="21" spans="1:16" x14ac:dyDescent="0.25">
      <c r="A21" s="39"/>
      <c r="B21" s="39"/>
      <c r="C21" s="39"/>
      <c r="D21" s="39"/>
      <c r="E21" s="39"/>
      <c r="F21" s="39"/>
      <c r="G21" s="39"/>
      <c r="H21" s="39"/>
      <c r="I21" s="39"/>
      <c r="J21" s="39"/>
      <c r="K21" s="39"/>
      <c r="L21" s="39"/>
      <c r="M21" s="79">
        <v>0.5</v>
      </c>
      <c r="N21" s="80">
        <f>IF(O21=2,0.5,0)</f>
        <v>0</v>
      </c>
      <c r="O21" s="81">
        <v>1</v>
      </c>
    </row>
    <row r="22" spans="1:16" x14ac:dyDescent="0.25">
      <c r="A22" s="68" t="s">
        <v>236</v>
      </c>
      <c r="B22" s="69"/>
      <c r="C22" s="69"/>
      <c r="D22" s="69"/>
      <c r="E22" s="69"/>
      <c r="F22" s="69"/>
      <c r="G22" s="69"/>
      <c r="H22" s="69"/>
      <c r="I22" s="69"/>
      <c r="J22" s="69"/>
      <c r="K22" s="69"/>
      <c r="L22" s="69"/>
      <c r="M22" s="70"/>
      <c r="N22" s="80"/>
    </row>
    <row r="23" spans="1:16" x14ac:dyDescent="0.25">
      <c r="A23" s="73" t="s">
        <v>183</v>
      </c>
      <c r="B23" s="74"/>
      <c r="C23" s="74"/>
      <c r="D23" s="74"/>
      <c r="E23" s="74"/>
      <c r="F23" s="74"/>
      <c r="G23" s="74"/>
      <c r="H23" s="74"/>
      <c r="I23" s="74"/>
      <c r="J23" s="74"/>
      <c r="K23" s="74"/>
      <c r="L23" s="75"/>
      <c r="M23" s="79">
        <v>2</v>
      </c>
      <c r="N23" s="80">
        <f>IF(O23=2,0.5,0)</f>
        <v>0</v>
      </c>
      <c r="O23" s="81">
        <v>1</v>
      </c>
      <c r="P23" s="64">
        <f>N23</f>
        <v>0</v>
      </c>
    </row>
    <row r="25" spans="1:16" x14ac:dyDescent="0.25">
      <c r="A25" s="2" t="s">
        <v>237</v>
      </c>
      <c r="P25" s="83">
        <f>SUM(P8:P24)</f>
        <v>0</v>
      </c>
    </row>
    <row r="26" spans="1:16" x14ac:dyDescent="0.25">
      <c r="A26" s="2" t="s">
        <v>238</v>
      </c>
    </row>
    <row r="27" spans="1:16" x14ac:dyDescent="0.25">
      <c r="A27" s="2" t="s">
        <v>239</v>
      </c>
    </row>
    <row r="29" spans="1:16" x14ac:dyDescent="0.25">
      <c r="A29" s="85" t="s">
        <v>200</v>
      </c>
      <c r="B29" s="85"/>
      <c r="C29" s="86">
        <f>P25</f>
        <v>0</v>
      </c>
      <c r="D29" s="87" t="str">
        <f>IF(C29&lt;2,"არადიაგნოსტიკური მაჩვენებელი",IF(C29&gt;3.5,"სავარაუდო/დადასტურებული ბრუგადას სინდრომი",IF(AND(C29&gt;1.9,C29&lt;3.1),"შესაძლოა ბრუგადას სინდრომის არსებობა","")))</f>
        <v>არადიაგნოსტიკური მაჩვენებელი</v>
      </c>
      <c r="E29" s="87"/>
      <c r="F29" s="87"/>
      <c r="G29" s="87"/>
      <c r="H29" s="87"/>
      <c r="I29" s="87"/>
      <c r="J29" s="87"/>
      <c r="K29" s="87"/>
      <c r="L29" s="87"/>
      <c r="M29" s="87"/>
    </row>
    <row r="34" spans="1:15" x14ac:dyDescent="0.25">
      <c r="A34" s="88" t="s">
        <v>240</v>
      </c>
      <c r="B34" s="88"/>
      <c r="C34" s="88"/>
      <c r="D34" s="88"/>
      <c r="E34" s="88"/>
      <c r="F34" s="88"/>
      <c r="G34" s="88"/>
      <c r="H34" s="88"/>
      <c r="I34" s="88"/>
      <c r="J34" s="88"/>
      <c r="K34" s="88"/>
      <c r="L34" s="88"/>
      <c r="M34" s="88"/>
      <c r="N34" s="88"/>
      <c r="O34" s="88"/>
    </row>
    <row r="35" spans="1:15" x14ac:dyDescent="0.25">
      <c r="A35" s="88"/>
      <c r="B35" s="88"/>
      <c r="C35" s="88"/>
      <c r="D35" s="88"/>
      <c r="E35" s="88"/>
      <c r="F35" s="88"/>
      <c r="G35" s="88"/>
      <c r="H35" s="88"/>
      <c r="I35" s="88"/>
      <c r="J35" s="88"/>
      <c r="K35" s="88"/>
      <c r="L35" s="88"/>
      <c r="M35" s="88"/>
      <c r="N35" s="88"/>
      <c r="O35" s="88"/>
    </row>
    <row r="37" spans="1:15" ht="14.45" customHeight="1" x14ac:dyDescent="0.25">
      <c r="B37" s="90" t="s">
        <v>241</v>
      </c>
      <c r="C37" s="90"/>
      <c r="D37" s="90"/>
      <c r="E37" s="90"/>
      <c r="F37" s="90"/>
      <c r="G37" s="90"/>
      <c r="H37" s="90"/>
      <c r="I37" s="90"/>
      <c r="J37" s="90"/>
      <c r="K37" s="90"/>
      <c r="L37" s="90"/>
      <c r="M37" s="90"/>
      <c r="N37" s="90"/>
      <c r="O37" s="90"/>
    </row>
    <row r="38" spans="1:15" x14ac:dyDescent="0.25">
      <c r="B38" s="90"/>
      <c r="C38" s="90"/>
      <c r="D38" s="90"/>
      <c r="E38" s="90"/>
      <c r="F38" s="90"/>
      <c r="G38" s="90"/>
      <c r="H38" s="90"/>
      <c r="I38" s="90"/>
      <c r="J38" s="90"/>
      <c r="K38" s="90"/>
      <c r="L38" s="90"/>
      <c r="M38" s="90"/>
      <c r="N38" s="90"/>
      <c r="O38" s="90"/>
    </row>
    <row r="39" spans="1:15" x14ac:dyDescent="0.25">
      <c r="B39" s="90"/>
      <c r="C39" s="90"/>
      <c r="D39" s="90"/>
      <c r="E39" s="90"/>
      <c r="F39" s="90"/>
      <c r="G39" s="90"/>
      <c r="H39" s="90"/>
      <c r="I39" s="90"/>
      <c r="J39" s="90"/>
      <c r="K39" s="90"/>
      <c r="L39" s="90"/>
      <c r="M39" s="90"/>
      <c r="N39" s="90"/>
      <c r="O39" s="90"/>
    </row>
    <row r="41" spans="1:15" x14ac:dyDescent="0.25">
      <c r="B41" s="90" t="s">
        <v>242</v>
      </c>
      <c r="C41" s="90"/>
      <c r="D41" s="90"/>
      <c r="E41" s="90"/>
      <c r="F41" s="90"/>
      <c r="G41" s="90"/>
      <c r="H41" s="90"/>
      <c r="I41" s="90"/>
      <c r="J41" s="90"/>
      <c r="K41" s="90"/>
      <c r="L41" s="90"/>
      <c r="M41" s="90"/>
      <c r="N41" s="90"/>
      <c r="O41" s="90"/>
    </row>
    <row r="42" spans="1:15" x14ac:dyDescent="0.25">
      <c r="B42" s="90"/>
      <c r="C42" s="90"/>
      <c r="D42" s="90"/>
      <c r="E42" s="90"/>
      <c r="F42" s="90"/>
      <c r="G42" s="90"/>
      <c r="H42" s="90"/>
      <c r="I42" s="90"/>
      <c r="J42" s="90"/>
      <c r="K42" s="90"/>
      <c r="L42" s="90"/>
      <c r="M42" s="90"/>
      <c r="N42" s="90"/>
      <c r="O42" s="90"/>
    </row>
    <row r="44" spans="1:15" x14ac:dyDescent="0.25">
      <c r="B44" s="2" t="s">
        <v>350</v>
      </c>
    </row>
    <row r="47" spans="1:15" x14ac:dyDescent="0.25">
      <c r="A47" s="88" t="s">
        <v>243</v>
      </c>
      <c r="B47" s="88"/>
      <c r="C47" s="88"/>
      <c r="D47" s="88"/>
      <c r="E47" s="88"/>
      <c r="F47" s="88"/>
      <c r="G47" s="88"/>
      <c r="H47" s="88"/>
      <c r="I47" s="88"/>
      <c r="J47" s="88"/>
      <c r="K47" s="88"/>
      <c r="L47" s="88"/>
      <c r="M47" s="88"/>
      <c r="N47" s="88"/>
      <c r="O47" s="88"/>
    </row>
    <row r="48" spans="1:15" x14ac:dyDescent="0.25">
      <c r="A48" s="88"/>
      <c r="B48" s="88"/>
      <c r="C48" s="88"/>
      <c r="D48" s="88"/>
      <c r="E48" s="88"/>
      <c r="F48" s="88"/>
      <c r="G48" s="88"/>
      <c r="H48" s="88"/>
      <c r="I48" s="88"/>
      <c r="J48" s="88"/>
      <c r="K48" s="88"/>
      <c r="L48" s="88"/>
      <c r="M48" s="88"/>
      <c r="N48" s="88"/>
      <c r="O48" s="88"/>
    </row>
    <row r="49" spans="1:15" ht="15.75" thickBot="1" x14ac:dyDescent="0.3"/>
    <row r="50" spans="1:15" ht="15.75" thickBot="1" x14ac:dyDescent="0.3">
      <c r="A50" s="95" t="s">
        <v>31</v>
      </c>
      <c r="B50" s="96" t="s">
        <v>32</v>
      </c>
      <c r="C50" s="96"/>
      <c r="D50" s="42" t="s">
        <v>151</v>
      </c>
      <c r="E50" s="42"/>
      <c r="F50" s="42"/>
      <c r="G50" s="42"/>
      <c r="H50" s="42"/>
      <c r="I50" s="42"/>
      <c r="J50" s="42" t="s">
        <v>152</v>
      </c>
      <c r="K50" s="42"/>
      <c r="L50" s="42"/>
      <c r="M50" s="42"/>
      <c r="N50" s="42"/>
      <c r="O50" s="97"/>
    </row>
    <row r="51" spans="1:15" ht="18.75" thickBot="1" x14ac:dyDescent="0.3">
      <c r="A51" s="141" t="s">
        <v>35</v>
      </c>
      <c r="B51" s="142" t="s">
        <v>60</v>
      </c>
      <c r="C51" s="142"/>
      <c r="D51" s="143" t="s">
        <v>244</v>
      </c>
      <c r="E51" s="142"/>
      <c r="F51" s="142"/>
      <c r="G51" s="142"/>
      <c r="H51" s="142"/>
      <c r="I51" s="142"/>
      <c r="J51" s="144" t="s">
        <v>802</v>
      </c>
      <c r="K51" s="144"/>
      <c r="L51" s="144"/>
      <c r="M51" s="144"/>
      <c r="N51" s="144"/>
      <c r="O51" s="145"/>
    </row>
    <row r="67" spans="1:16" x14ac:dyDescent="0.25">
      <c r="A67" s="88" t="s">
        <v>245</v>
      </c>
      <c r="B67" s="88"/>
      <c r="C67" s="88"/>
      <c r="D67" s="88"/>
      <c r="E67" s="88"/>
      <c r="F67" s="88"/>
      <c r="G67" s="88"/>
      <c r="H67" s="88"/>
      <c r="I67" s="88"/>
      <c r="J67" s="88"/>
      <c r="K67" s="88"/>
      <c r="L67" s="88"/>
      <c r="M67" s="88"/>
      <c r="N67" s="88"/>
      <c r="O67" s="88"/>
    </row>
    <row r="68" spans="1:16" x14ac:dyDescent="0.25">
      <c r="A68" s="88"/>
      <c r="B68" s="88"/>
      <c r="C68" s="88"/>
      <c r="D68" s="88"/>
      <c r="E68" s="88"/>
      <c r="F68" s="88"/>
      <c r="G68" s="88"/>
      <c r="H68" s="88"/>
      <c r="I68" s="88"/>
      <c r="J68" s="88"/>
      <c r="K68" s="88"/>
      <c r="L68" s="88"/>
      <c r="M68" s="88"/>
      <c r="N68" s="88"/>
      <c r="O68" s="88"/>
    </row>
    <row r="73" spans="1:16" ht="14.45" customHeight="1" x14ac:dyDescent="0.25">
      <c r="D73" s="146" t="s">
        <v>246</v>
      </c>
      <c r="E73" s="146"/>
      <c r="F73" s="146"/>
      <c r="G73" s="146"/>
      <c r="H73" s="146"/>
      <c r="I73" s="146"/>
      <c r="J73" s="146"/>
      <c r="K73" s="146"/>
      <c r="L73" s="146"/>
      <c r="M73" s="146"/>
      <c r="N73" s="146"/>
    </row>
    <row r="74" spans="1:16" x14ac:dyDescent="0.25">
      <c r="D74" s="146"/>
      <c r="E74" s="146"/>
      <c r="F74" s="146"/>
      <c r="G74" s="146"/>
      <c r="H74" s="146"/>
      <c r="I74" s="146"/>
      <c r="J74" s="146"/>
      <c r="K74" s="146"/>
      <c r="L74" s="146"/>
      <c r="M74" s="146"/>
      <c r="N74" s="146"/>
      <c r="P74" s="81">
        <v>2</v>
      </c>
    </row>
    <row r="75" spans="1:16" x14ac:dyDescent="0.25">
      <c r="D75" s="146"/>
      <c r="E75" s="146"/>
      <c r="F75" s="146"/>
      <c r="G75" s="146"/>
      <c r="H75" s="146"/>
      <c r="I75" s="146"/>
      <c r="J75" s="146"/>
      <c r="K75" s="146"/>
      <c r="L75" s="146"/>
      <c r="M75" s="146"/>
      <c r="N75" s="146"/>
    </row>
    <row r="76" spans="1:16" x14ac:dyDescent="0.25">
      <c r="D76" s="146"/>
      <c r="E76" s="146"/>
      <c r="F76" s="146"/>
      <c r="G76" s="146"/>
      <c r="H76" s="146"/>
      <c r="I76" s="146"/>
      <c r="J76" s="146"/>
      <c r="K76" s="146"/>
      <c r="L76" s="146"/>
      <c r="M76" s="146"/>
      <c r="N76" s="146"/>
    </row>
    <row r="80" spans="1:16" ht="14.45" customHeight="1" x14ac:dyDescent="0.25">
      <c r="D80" s="146" t="str">
        <f>IF(P74=1,"პათოგენური ან სავარაუდოდ პათოგენური ვარიანტი","")</f>
        <v/>
      </c>
      <c r="E80" s="146"/>
      <c r="F80" s="146"/>
      <c r="H80" s="146" t="str">
        <f>IF(P74=1,"გაურკვეველი მნიშვნელობის იშვიათი გენეტიკური ვარიანტი","")</f>
        <v/>
      </c>
      <c r="I80" s="146"/>
      <c r="J80" s="146"/>
      <c r="L80" s="146" t="str">
        <f>IF(P74=1,"არ არის SCN5A გენის იშვიათი მაკოდირებელი ვარიანტები ","")</f>
        <v/>
      </c>
      <c r="M80" s="146"/>
      <c r="N80" s="146"/>
    </row>
    <row r="81" spans="4:16" x14ac:dyDescent="0.25">
      <c r="D81" s="146"/>
      <c r="E81" s="146"/>
      <c r="F81" s="146"/>
      <c r="H81" s="146"/>
      <c r="I81" s="146"/>
      <c r="J81" s="146"/>
      <c r="L81" s="146"/>
      <c r="M81" s="146"/>
      <c r="N81" s="146"/>
    </row>
    <row r="82" spans="4:16" x14ac:dyDescent="0.25">
      <c r="D82" s="146"/>
      <c r="E82" s="146"/>
      <c r="F82" s="146"/>
      <c r="H82" s="146"/>
      <c r="I82" s="146"/>
      <c r="J82" s="146"/>
      <c r="L82" s="146"/>
      <c r="M82" s="146"/>
      <c r="N82" s="146"/>
    </row>
    <row r="83" spans="4:16" x14ac:dyDescent="0.25">
      <c r="E83" s="87" t="str">
        <f>IF(P74=1,"↓","")</f>
        <v/>
      </c>
      <c r="I83" s="87" t="str">
        <f>IF(P74=1,"↓","")</f>
        <v/>
      </c>
    </row>
    <row r="84" spans="4:16" x14ac:dyDescent="0.25">
      <c r="E84" s="87"/>
      <c r="I84" s="87"/>
    </row>
    <row r="85" spans="4:16" ht="14.45" customHeight="1" x14ac:dyDescent="0.25">
      <c r="D85" s="146" t="str">
        <f>IF(P74=1,"ოჯახის წევრებში რეკომენდებულია პათოგენური და სავარაუდოდ პათოგენური ვარიანტების სექვენირება","")</f>
        <v/>
      </c>
      <c r="E85" s="146"/>
      <c r="F85" s="146"/>
      <c r="H85" s="147" t="str">
        <f>IF(P74=1,"ოჯახის წევრებში იშვიათი გენეტიკური ვარიანტების მიზანმიმართული სექვენირება","")</f>
        <v/>
      </c>
      <c r="I85" s="147"/>
      <c r="J85" s="147"/>
    </row>
    <row r="86" spans="4:16" x14ac:dyDescent="0.25">
      <c r="D86" s="146"/>
      <c r="E86" s="146"/>
      <c r="F86" s="146"/>
      <c r="H86" s="147"/>
      <c r="I86" s="147"/>
      <c r="J86" s="147"/>
    </row>
    <row r="87" spans="4:16" x14ac:dyDescent="0.25">
      <c r="D87" s="146"/>
      <c r="E87" s="146"/>
      <c r="F87" s="146"/>
      <c r="H87" s="147"/>
      <c r="I87" s="147"/>
      <c r="J87" s="147"/>
    </row>
    <row r="88" spans="4:16" x14ac:dyDescent="0.25">
      <c r="D88" s="146"/>
      <c r="E88" s="146"/>
      <c r="F88" s="146"/>
      <c r="H88" s="147"/>
      <c r="I88" s="147"/>
      <c r="J88" s="147"/>
    </row>
    <row r="89" spans="4:16" x14ac:dyDescent="0.25">
      <c r="D89" s="146"/>
      <c r="E89" s="146"/>
      <c r="F89" s="146"/>
      <c r="H89" s="147"/>
      <c r="I89" s="147"/>
      <c r="J89" s="147"/>
    </row>
    <row r="92" spans="4:16" x14ac:dyDescent="0.25">
      <c r="D92" s="87" t="str">
        <f>IF(P74=1,"შესაძლებელია ნატრიუმის არხის ბლოკერით ტესტირება","")</f>
        <v/>
      </c>
      <c r="E92" s="87"/>
      <c r="F92" s="87"/>
      <c r="G92" s="87"/>
      <c r="H92" s="87"/>
      <c r="I92" s="87"/>
      <c r="J92" s="87"/>
      <c r="K92" s="87"/>
      <c r="L92" s="87"/>
      <c r="M92" s="87"/>
      <c r="N92" s="87"/>
      <c r="P92" s="64" t="s">
        <v>247</v>
      </c>
    </row>
    <row r="94" spans="4:16" ht="14.45" customHeight="1" x14ac:dyDescent="0.25">
      <c r="D94" s="148" t="str">
        <f>IF(P74=1,P92,"")</f>
        <v/>
      </c>
      <c r="E94" s="148"/>
      <c r="F94" s="148"/>
      <c r="G94" s="148"/>
      <c r="H94" s="148"/>
      <c r="I94" s="148"/>
      <c r="J94" s="148"/>
      <c r="K94" s="148"/>
      <c r="L94" s="148"/>
      <c r="M94" s="148"/>
      <c r="N94" s="148"/>
    </row>
    <row r="95" spans="4:16" x14ac:dyDescent="0.25">
      <c r="D95" s="148"/>
      <c r="E95" s="148"/>
      <c r="F95" s="148"/>
      <c r="G95" s="148"/>
      <c r="H95" s="148"/>
      <c r="I95" s="148"/>
      <c r="J95" s="148"/>
      <c r="K95" s="148"/>
      <c r="L95" s="148"/>
      <c r="M95" s="148"/>
      <c r="N95" s="148"/>
    </row>
    <row r="96" spans="4:16" x14ac:dyDescent="0.25">
      <c r="D96" s="148"/>
      <c r="E96" s="148"/>
      <c r="F96" s="148"/>
      <c r="G96" s="148"/>
      <c r="H96" s="148"/>
      <c r="I96" s="148"/>
      <c r="J96" s="148"/>
      <c r="K96" s="148"/>
      <c r="L96" s="148"/>
      <c r="M96" s="148"/>
      <c r="N96" s="148"/>
    </row>
    <row r="97" spans="4:14" x14ac:dyDescent="0.25">
      <c r="D97" s="148"/>
      <c r="E97" s="148"/>
      <c r="F97" s="148"/>
      <c r="G97" s="148"/>
      <c r="H97" s="148"/>
      <c r="I97" s="148"/>
      <c r="J97" s="148"/>
      <c r="K97" s="148"/>
      <c r="L97" s="148"/>
      <c r="M97" s="148"/>
      <c r="N97" s="148"/>
    </row>
    <row r="98" spans="4:14" x14ac:dyDescent="0.25">
      <c r="D98" s="148"/>
      <c r="E98" s="148"/>
      <c r="F98" s="148"/>
      <c r="G98" s="148"/>
      <c r="H98" s="148"/>
      <c r="I98" s="148"/>
      <c r="J98" s="148"/>
      <c r="K98" s="148"/>
      <c r="L98" s="148"/>
      <c r="M98" s="148"/>
      <c r="N98" s="148"/>
    </row>
    <row r="99" spans="4:14" x14ac:dyDescent="0.25">
      <c r="D99" s="149"/>
      <c r="E99" s="149"/>
      <c r="F99" s="149"/>
    </row>
  </sheetData>
  <sheetProtection algorithmName="SHA-512" hashValue="2xFJzp7VLXv60+8pBlYZhfcz+Ct5myCyTCFBlI6NFOUuESneCVxmM7bB6xwCQP4kpbvJ74JmGNdL8xMUQz+8Fg==" saltValue="O/6vrR7zGlB2DqDE3sLfEQ==" spinCount="100000" sheet="1" objects="1" scenarios="1"/>
  <mergeCells count="39">
    <mergeCell ref="A15:L15"/>
    <mergeCell ref="A16:L16"/>
    <mergeCell ref="A22:M22"/>
    <mergeCell ref="A23:L23"/>
    <mergeCell ref="A14:L14"/>
    <mergeCell ref="A17:L17"/>
    <mergeCell ref="A18:M18"/>
    <mergeCell ref="A19:L19"/>
    <mergeCell ref="A20:L20"/>
    <mergeCell ref="A21:L21"/>
    <mergeCell ref="A1:O2"/>
    <mergeCell ref="A3:O4"/>
    <mergeCell ref="A5:L5"/>
    <mergeCell ref="N6:O6"/>
    <mergeCell ref="A11:M12"/>
    <mergeCell ref="A6:M7"/>
    <mergeCell ref="B41:O42"/>
    <mergeCell ref="A29:B29"/>
    <mergeCell ref="D29:M29"/>
    <mergeCell ref="A34:O35"/>
    <mergeCell ref="B37:O39"/>
    <mergeCell ref="A47:O48"/>
    <mergeCell ref="B50:C50"/>
    <mergeCell ref="D50:I50"/>
    <mergeCell ref="J50:O50"/>
    <mergeCell ref="D73:N76"/>
    <mergeCell ref="D80:F82"/>
    <mergeCell ref="H80:J82"/>
    <mergeCell ref="L80:N82"/>
    <mergeCell ref="B51:C51"/>
    <mergeCell ref="D51:I51"/>
    <mergeCell ref="J51:O51"/>
    <mergeCell ref="A67:O68"/>
    <mergeCell ref="D92:N92"/>
    <mergeCell ref="D94:N98"/>
    <mergeCell ref="E83:E84"/>
    <mergeCell ref="I83:I84"/>
    <mergeCell ref="D85:F89"/>
    <mergeCell ref="H85:J89"/>
  </mergeCells>
  <conditionalFormatting sqref="D80:F82">
    <cfRule type="notContainsBlanks" dxfId="20" priority="3">
      <formula>LEN(TRIM(D80))&gt;0</formula>
    </cfRule>
  </conditionalFormatting>
  <conditionalFormatting sqref="D85:F89">
    <cfRule type="notContainsBlanks" dxfId="19" priority="6">
      <formula>LEN(TRIM(D85))&gt;0</formula>
    </cfRule>
  </conditionalFormatting>
  <conditionalFormatting sqref="D29:M29">
    <cfRule type="notContainsBlanks" dxfId="18" priority="8">
      <formula>LEN(TRIM(D29))&gt;0</formula>
    </cfRule>
  </conditionalFormatting>
  <conditionalFormatting sqref="D92:N92">
    <cfRule type="notContainsBlanks" dxfId="17" priority="7">
      <formula>LEN(TRIM(D92))&gt;0</formula>
    </cfRule>
  </conditionalFormatting>
  <conditionalFormatting sqref="H80:J82">
    <cfRule type="notContainsBlanks" dxfId="16" priority="2">
      <formula>LEN(TRIM(H80))&gt;0</formula>
    </cfRule>
  </conditionalFormatting>
  <conditionalFormatting sqref="H85:J89">
    <cfRule type="notContainsBlanks" dxfId="15" priority="5">
      <formula>LEN(TRIM(H85))&gt;0</formula>
    </cfRule>
  </conditionalFormatting>
  <conditionalFormatting sqref="L80:N82">
    <cfRule type="notContainsBlanks" dxfId="14" priority="1">
      <formula>LEN(TRIM(L80))&gt;0</formula>
    </cfRule>
  </conditionalFormatting>
  <hyperlinks>
    <hyperlink ref="A1:O2" location="Main!A1" display="გრძელი QT სინდრომი (Long QT syndrome - LQS)" xr:uid="{C6917277-D181-4FFA-A85F-FA46FB05AD8F}"/>
    <hyperlink ref="A34:O35" location="Main!A1" display="გრძელი QT სინდრომი (Long QT syndrome - LQS)" xr:uid="{8F49D562-80C4-454F-A373-1DE8765D389A}"/>
    <hyperlink ref="A47:O48" location="Main!A1" display="გრძელი QT სინდრომი (Long QT syndrome - LQS)" xr:uid="{90985447-0161-4AEC-9824-D7BB9378D905}"/>
    <hyperlink ref="A67:O68" location="Main!A1" display="გრძელი QT სინდრომი (Long QT syndrome - LQS)" xr:uid="{769AEF87-42EB-48BD-93C6-590F4D0CA1A3}"/>
  </hyperlinks>
  <printOptions gridLines="1"/>
  <pageMargins left="0.7" right="0.7" top="0.75" bottom="0.75" header="0.3" footer="0.3"/>
  <pageSetup paperSize="9" orientation="landscape" horizontalDpi="4294967292"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Drop Down 1">
              <controlPr defaultSize="0" autoLine="0" autoPict="0">
                <anchor moveWithCells="1">
                  <from>
                    <xdr:col>12</xdr:col>
                    <xdr:colOff>9525</xdr:colOff>
                    <xdr:row>7</xdr:row>
                    <xdr:rowOff>0</xdr:rowOff>
                  </from>
                  <to>
                    <xdr:col>13</xdr:col>
                    <xdr:colOff>0</xdr:colOff>
                    <xdr:row>8</xdr:row>
                    <xdr:rowOff>0</xdr:rowOff>
                  </to>
                </anchor>
              </controlPr>
            </control>
          </mc:Choice>
        </mc:AlternateContent>
        <mc:AlternateContent xmlns:mc="http://schemas.openxmlformats.org/markup-compatibility/2006">
          <mc:Choice Requires="x14">
            <control shapeId="4098" r:id="rId5" name="Drop Down 2">
              <controlPr defaultSize="0" autoLine="0" autoPict="0">
                <anchor moveWithCells="1">
                  <from>
                    <xdr:col>12</xdr:col>
                    <xdr:colOff>9525</xdr:colOff>
                    <xdr:row>9</xdr:row>
                    <xdr:rowOff>9525</xdr:rowOff>
                  </from>
                  <to>
                    <xdr:col>13</xdr:col>
                    <xdr:colOff>0</xdr:colOff>
                    <xdr:row>10</xdr:row>
                    <xdr:rowOff>0</xdr:rowOff>
                  </to>
                </anchor>
              </controlPr>
            </control>
          </mc:Choice>
        </mc:AlternateContent>
        <mc:AlternateContent xmlns:mc="http://schemas.openxmlformats.org/markup-compatibility/2006">
          <mc:Choice Requires="x14">
            <control shapeId="4099" r:id="rId6" name="Drop Down 3">
              <controlPr defaultSize="0" autoLine="0" autoPict="0">
                <anchor moveWithCells="1">
                  <from>
                    <xdr:col>12</xdr:col>
                    <xdr:colOff>9525</xdr:colOff>
                    <xdr:row>12</xdr:row>
                    <xdr:rowOff>9525</xdr:rowOff>
                  </from>
                  <to>
                    <xdr:col>13</xdr:col>
                    <xdr:colOff>0</xdr:colOff>
                    <xdr:row>13</xdr:row>
                    <xdr:rowOff>0</xdr:rowOff>
                  </to>
                </anchor>
              </controlPr>
            </control>
          </mc:Choice>
        </mc:AlternateContent>
        <mc:AlternateContent xmlns:mc="http://schemas.openxmlformats.org/markup-compatibility/2006">
          <mc:Choice Requires="x14">
            <control shapeId="4100" r:id="rId7" name="Drop Down 4">
              <controlPr defaultSize="0" autoLine="0" autoPict="0">
                <anchor moveWithCells="1">
                  <from>
                    <xdr:col>12</xdr:col>
                    <xdr:colOff>9525</xdr:colOff>
                    <xdr:row>13</xdr:row>
                    <xdr:rowOff>9525</xdr:rowOff>
                  </from>
                  <to>
                    <xdr:col>13</xdr:col>
                    <xdr:colOff>0</xdr:colOff>
                    <xdr:row>14</xdr:row>
                    <xdr:rowOff>0</xdr:rowOff>
                  </to>
                </anchor>
              </controlPr>
            </control>
          </mc:Choice>
        </mc:AlternateContent>
        <mc:AlternateContent xmlns:mc="http://schemas.openxmlformats.org/markup-compatibility/2006">
          <mc:Choice Requires="x14">
            <control shapeId="4101" r:id="rId8" name="Drop Down 5">
              <controlPr defaultSize="0" autoLine="0" autoPict="0">
                <anchor moveWithCells="1">
                  <from>
                    <xdr:col>12</xdr:col>
                    <xdr:colOff>9525</xdr:colOff>
                    <xdr:row>16</xdr:row>
                    <xdr:rowOff>9525</xdr:rowOff>
                  </from>
                  <to>
                    <xdr:col>13</xdr:col>
                    <xdr:colOff>0</xdr:colOff>
                    <xdr:row>17</xdr:row>
                    <xdr:rowOff>0</xdr:rowOff>
                  </to>
                </anchor>
              </controlPr>
            </control>
          </mc:Choice>
        </mc:AlternateContent>
        <mc:AlternateContent xmlns:mc="http://schemas.openxmlformats.org/markup-compatibility/2006">
          <mc:Choice Requires="x14">
            <control shapeId="4102" r:id="rId9" name="Drop Down 6">
              <controlPr defaultSize="0" autoLine="0" autoPict="0">
                <anchor moveWithCells="1">
                  <from>
                    <xdr:col>12</xdr:col>
                    <xdr:colOff>9525</xdr:colOff>
                    <xdr:row>18</xdr:row>
                    <xdr:rowOff>9525</xdr:rowOff>
                  </from>
                  <to>
                    <xdr:col>13</xdr:col>
                    <xdr:colOff>0</xdr:colOff>
                    <xdr:row>19</xdr:row>
                    <xdr:rowOff>0</xdr:rowOff>
                  </to>
                </anchor>
              </controlPr>
            </control>
          </mc:Choice>
        </mc:AlternateContent>
        <mc:AlternateContent xmlns:mc="http://schemas.openxmlformats.org/markup-compatibility/2006">
          <mc:Choice Requires="x14">
            <control shapeId="4103" r:id="rId10" name="Drop Down 7">
              <controlPr defaultSize="0" autoLine="0" autoPict="0">
                <anchor moveWithCells="1">
                  <from>
                    <xdr:col>12</xdr:col>
                    <xdr:colOff>9525</xdr:colOff>
                    <xdr:row>19</xdr:row>
                    <xdr:rowOff>9525</xdr:rowOff>
                  </from>
                  <to>
                    <xdr:col>13</xdr:col>
                    <xdr:colOff>0</xdr:colOff>
                    <xdr:row>20</xdr:row>
                    <xdr:rowOff>0</xdr:rowOff>
                  </to>
                </anchor>
              </controlPr>
            </control>
          </mc:Choice>
        </mc:AlternateContent>
        <mc:AlternateContent xmlns:mc="http://schemas.openxmlformats.org/markup-compatibility/2006">
          <mc:Choice Requires="x14">
            <control shapeId="4104" r:id="rId11" name="Drop Down 8">
              <controlPr defaultSize="0" autoLine="0" autoPict="0">
                <anchor moveWithCells="1">
                  <from>
                    <xdr:col>12</xdr:col>
                    <xdr:colOff>9525</xdr:colOff>
                    <xdr:row>20</xdr:row>
                    <xdr:rowOff>9525</xdr:rowOff>
                  </from>
                  <to>
                    <xdr:col>13</xdr:col>
                    <xdr:colOff>0</xdr:colOff>
                    <xdr:row>21</xdr:row>
                    <xdr:rowOff>0</xdr:rowOff>
                  </to>
                </anchor>
              </controlPr>
            </control>
          </mc:Choice>
        </mc:AlternateContent>
        <mc:AlternateContent xmlns:mc="http://schemas.openxmlformats.org/markup-compatibility/2006">
          <mc:Choice Requires="x14">
            <control shapeId="4105" r:id="rId12" name="Drop Down 9">
              <controlPr defaultSize="0" autoLine="0" autoPict="0">
                <anchor moveWithCells="1">
                  <from>
                    <xdr:col>12</xdr:col>
                    <xdr:colOff>9525</xdr:colOff>
                    <xdr:row>22</xdr:row>
                    <xdr:rowOff>9525</xdr:rowOff>
                  </from>
                  <to>
                    <xdr:col>12</xdr:col>
                    <xdr:colOff>600075</xdr:colOff>
                    <xdr:row>23</xdr:row>
                    <xdr:rowOff>0</xdr:rowOff>
                  </to>
                </anchor>
              </controlPr>
            </control>
          </mc:Choice>
        </mc:AlternateContent>
        <mc:AlternateContent xmlns:mc="http://schemas.openxmlformats.org/markup-compatibility/2006">
          <mc:Choice Requires="x14">
            <control shapeId="4115" r:id="rId13" name="Drop Down 19">
              <controlPr defaultSize="0" autoLine="0" autoPict="0">
                <anchor moveWithCells="1">
                  <from>
                    <xdr:col>12</xdr:col>
                    <xdr:colOff>9525</xdr:colOff>
                    <xdr:row>8</xdr:row>
                    <xdr:rowOff>9525</xdr:rowOff>
                  </from>
                  <to>
                    <xdr:col>13</xdr:col>
                    <xdr:colOff>0</xdr:colOff>
                    <xdr:row>9</xdr:row>
                    <xdr:rowOff>0</xdr:rowOff>
                  </to>
                </anchor>
              </controlPr>
            </control>
          </mc:Choice>
        </mc:AlternateContent>
        <mc:AlternateContent xmlns:mc="http://schemas.openxmlformats.org/markup-compatibility/2006">
          <mc:Choice Requires="x14">
            <control shapeId="4116" r:id="rId14" name="Drop Down 20">
              <controlPr defaultSize="0" autoLine="0" autoPict="0">
                <anchor moveWithCells="1">
                  <from>
                    <xdr:col>12</xdr:col>
                    <xdr:colOff>9525</xdr:colOff>
                    <xdr:row>14</xdr:row>
                    <xdr:rowOff>9525</xdr:rowOff>
                  </from>
                  <to>
                    <xdr:col>13</xdr:col>
                    <xdr:colOff>0</xdr:colOff>
                    <xdr:row>15</xdr:row>
                    <xdr:rowOff>0</xdr:rowOff>
                  </to>
                </anchor>
              </controlPr>
            </control>
          </mc:Choice>
        </mc:AlternateContent>
        <mc:AlternateContent xmlns:mc="http://schemas.openxmlformats.org/markup-compatibility/2006">
          <mc:Choice Requires="x14">
            <control shapeId="4117" r:id="rId15" name="Drop Down 21">
              <controlPr defaultSize="0" autoLine="0" autoPict="0">
                <anchor moveWithCells="1">
                  <from>
                    <xdr:col>12</xdr:col>
                    <xdr:colOff>9525</xdr:colOff>
                    <xdr:row>15</xdr:row>
                    <xdr:rowOff>9525</xdr:rowOff>
                  </from>
                  <to>
                    <xdr:col>13</xdr:col>
                    <xdr:colOff>0</xdr:colOff>
                    <xdr:row>16</xdr:row>
                    <xdr:rowOff>0</xdr:rowOff>
                  </to>
                </anchor>
              </controlPr>
            </control>
          </mc:Choice>
        </mc:AlternateContent>
        <mc:AlternateContent xmlns:mc="http://schemas.openxmlformats.org/markup-compatibility/2006">
          <mc:Choice Requires="x14">
            <control shapeId="4118" r:id="rId16" name="Option Button 22">
              <controlPr defaultSize="0" autoFill="0" autoLine="0" autoPict="0">
                <anchor moveWithCells="1">
                  <from>
                    <xdr:col>7</xdr:col>
                    <xdr:colOff>276225</xdr:colOff>
                    <xdr:row>75</xdr:row>
                    <xdr:rowOff>142875</xdr:rowOff>
                  </from>
                  <to>
                    <xdr:col>8</xdr:col>
                    <xdr:colOff>104775</xdr:colOff>
                    <xdr:row>77</xdr:row>
                    <xdr:rowOff>28575</xdr:rowOff>
                  </to>
                </anchor>
              </controlPr>
            </control>
          </mc:Choice>
        </mc:AlternateContent>
        <mc:AlternateContent xmlns:mc="http://schemas.openxmlformats.org/markup-compatibility/2006">
          <mc:Choice Requires="x14">
            <control shapeId="4119" r:id="rId17" name="Option Button 23">
              <controlPr defaultSize="0" autoFill="0" autoLine="0" autoPict="0">
                <anchor moveWithCells="1">
                  <from>
                    <xdr:col>9</xdr:col>
                    <xdr:colOff>28575</xdr:colOff>
                    <xdr:row>75</xdr:row>
                    <xdr:rowOff>161925</xdr:rowOff>
                  </from>
                  <to>
                    <xdr:col>9</xdr:col>
                    <xdr:colOff>514350</xdr:colOff>
                    <xdr:row>77</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60BCD5-EB00-404B-928B-C68B266566B9}">
  <dimension ref="A1:O85"/>
  <sheetViews>
    <sheetView workbookViewId="0">
      <selection activeCell="Q24" sqref="Q24"/>
    </sheetView>
  </sheetViews>
  <sheetFormatPr defaultColWidth="8.75" defaultRowHeight="15" x14ac:dyDescent="0.25"/>
  <cols>
    <col min="1" max="16384" width="8.75" style="2"/>
  </cols>
  <sheetData>
    <row r="1" spans="1:15" x14ac:dyDescent="0.25">
      <c r="A1" s="15" t="s">
        <v>248</v>
      </c>
      <c r="B1" s="15"/>
      <c r="C1" s="15"/>
      <c r="D1" s="15"/>
      <c r="E1" s="15"/>
      <c r="F1" s="15"/>
      <c r="G1" s="15"/>
      <c r="H1" s="15"/>
      <c r="I1" s="15"/>
      <c r="J1" s="15"/>
      <c r="K1" s="15"/>
      <c r="L1" s="15"/>
      <c r="M1" s="15"/>
      <c r="N1" s="15"/>
      <c r="O1" s="15"/>
    </row>
    <row r="2" spans="1:15" x14ac:dyDescent="0.25">
      <c r="A2" s="15"/>
      <c r="B2" s="15"/>
      <c r="C2" s="15"/>
      <c r="D2" s="15"/>
      <c r="E2" s="15"/>
      <c r="F2" s="15"/>
      <c r="G2" s="15"/>
      <c r="H2" s="15"/>
      <c r="I2" s="15"/>
      <c r="J2" s="15"/>
      <c r="K2" s="15"/>
      <c r="L2" s="15"/>
      <c r="M2" s="15"/>
      <c r="N2" s="15"/>
      <c r="O2" s="15"/>
    </row>
    <row r="4" spans="1:15" x14ac:dyDescent="0.25">
      <c r="A4" s="90" t="s">
        <v>253</v>
      </c>
      <c r="B4" s="90"/>
      <c r="C4" s="90"/>
      <c r="D4" s="90"/>
      <c r="E4" s="90"/>
      <c r="F4" s="90"/>
      <c r="G4" s="90"/>
      <c r="H4" s="90"/>
      <c r="I4" s="90"/>
      <c r="J4" s="90"/>
      <c r="K4" s="90"/>
      <c r="L4" s="90"/>
      <c r="M4" s="90"/>
      <c r="N4" s="90"/>
      <c r="O4" s="90"/>
    </row>
    <row r="5" spans="1:15" x14ac:dyDescent="0.25">
      <c r="A5" s="90"/>
      <c r="B5" s="90"/>
      <c r="C5" s="90"/>
      <c r="D5" s="90"/>
      <c r="E5" s="90"/>
      <c r="F5" s="90"/>
      <c r="G5" s="90"/>
      <c r="H5" s="90"/>
      <c r="I5" s="90"/>
      <c r="J5" s="90"/>
      <c r="K5" s="90"/>
      <c r="L5" s="90"/>
      <c r="M5" s="90"/>
      <c r="N5" s="90"/>
      <c r="O5" s="90"/>
    </row>
    <row r="7" spans="1:15" x14ac:dyDescent="0.25">
      <c r="A7" s="2" t="s">
        <v>254</v>
      </c>
    </row>
    <row r="9" spans="1:15" x14ac:dyDescent="0.25">
      <c r="A9" s="90" t="s">
        <v>255</v>
      </c>
      <c r="B9" s="90"/>
      <c r="C9" s="90"/>
      <c r="D9" s="90"/>
      <c r="E9" s="90"/>
      <c r="F9" s="90"/>
      <c r="G9" s="90"/>
      <c r="H9" s="90"/>
      <c r="I9" s="90"/>
      <c r="J9" s="90"/>
      <c r="K9" s="90"/>
      <c r="L9" s="90"/>
      <c r="M9" s="90"/>
      <c r="N9" s="90"/>
      <c r="O9" s="90"/>
    </row>
    <row r="10" spans="1:15" x14ac:dyDescent="0.25">
      <c r="A10" s="90"/>
      <c r="B10" s="90"/>
      <c r="C10" s="90"/>
      <c r="D10" s="90"/>
      <c r="E10" s="90"/>
      <c r="F10" s="90"/>
      <c r="G10" s="90"/>
      <c r="H10" s="90"/>
      <c r="I10" s="90"/>
      <c r="J10" s="90"/>
      <c r="K10" s="90"/>
      <c r="L10" s="90"/>
      <c r="M10" s="90"/>
      <c r="N10" s="90"/>
      <c r="O10" s="90"/>
    </row>
    <row r="11" spans="1:15" x14ac:dyDescent="0.25">
      <c r="A11" s="90"/>
      <c r="B11" s="90"/>
      <c r="C11" s="90"/>
      <c r="D11" s="90"/>
      <c r="E11" s="90"/>
      <c r="F11" s="90"/>
      <c r="G11" s="90"/>
      <c r="H11" s="90"/>
      <c r="I11" s="90"/>
      <c r="J11" s="90"/>
      <c r="K11" s="90"/>
      <c r="L11" s="90"/>
      <c r="M11" s="90"/>
      <c r="N11" s="90"/>
      <c r="O11" s="90"/>
    </row>
    <row r="13" spans="1:15" x14ac:dyDescent="0.25">
      <c r="A13" s="88" t="s">
        <v>249</v>
      </c>
      <c r="B13" s="88"/>
      <c r="C13" s="88"/>
      <c r="D13" s="88"/>
      <c r="E13" s="88"/>
      <c r="F13" s="88"/>
      <c r="G13" s="88"/>
      <c r="H13" s="88"/>
      <c r="I13" s="88"/>
      <c r="J13" s="88"/>
      <c r="K13" s="88"/>
      <c r="L13" s="88"/>
      <c r="M13" s="88"/>
      <c r="N13" s="88"/>
      <c r="O13" s="88"/>
    </row>
    <row r="14" spans="1:15" x14ac:dyDescent="0.25">
      <c r="A14" s="88"/>
      <c r="B14" s="88"/>
      <c r="C14" s="88"/>
      <c r="D14" s="88"/>
      <c r="E14" s="88"/>
      <c r="F14" s="88"/>
      <c r="G14" s="88"/>
      <c r="H14" s="88"/>
      <c r="I14" s="88"/>
      <c r="J14" s="88"/>
      <c r="K14" s="88"/>
      <c r="L14" s="88"/>
      <c r="M14" s="88"/>
      <c r="N14" s="88"/>
      <c r="O14" s="88"/>
    </row>
    <row r="16" spans="1:15" ht="14.45" customHeight="1" x14ac:dyDescent="0.25">
      <c r="B16" s="90" t="s">
        <v>250</v>
      </c>
      <c r="C16" s="90"/>
      <c r="D16" s="90"/>
      <c r="E16" s="90"/>
      <c r="F16" s="90"/>
      <c r="G16" s="90"/>
      <c r="H16" s="90"/>
      <c r="I16" s="90"/>
      <c r="J16" s="90"/>
      <c r="K16" s="90"/>
      <c r="L16" s="90"/>
      <c r="M16" s="90"/>
      <c r="N16" s="90"/>
      <c r="O16" s="90"/>
    </row>
    <row r="17" spans="1:15" x14ac:dyDescent="0.25">
      <c r="B17" s="90"/>
      <c r="C17" s="90"/>
      <c r="D17" s="90"/>
      <c r="E17" s="90"/>
      <c r="F17" s="90"/>
      <c r="G17" s="90"/>
      <c r="H17" s="90"/>
      <c r="I17" s="90"/>
      <c r="J17" s="90"/>
      <c r="K17" s="90"/>
      <c r="L17" s="90"/>
      <c r="M17" s="90"/>
      <c r="N17" s="90"/>
      <c r="O17" s="90"/>
    </row>
    <row r="18" spans="1:15" x14ac:dyDescent="0.25">
      <c r="B18" s="90"/>
      <c r="C18" s="90"/>
      <c r="D18" s="90"/>
      <c r="E18" s="90"/>
      <c r="F18" s="90"/>
      <c r="G18" s="90"/>
      <c r="H18" s="90"/>
      <c r="I18" s="90"/>
      <c r="J18" s="90"/>
      <c r="K18" s="90"/>
      <c r="L18" s="90"/>
      <c r="M18" s="90"/>
      <c r="N18" s="90"/>
      <c r="O18" s="90"/>
    </row>
    <row r="20" spans="1:15" x14ac:dyDescent="0.25">
      <c r="B20" s="90" t="s">
        <v>251</v>
      </c>
      <c r="C20" s="90"/>
      <c r="D20" s="90"/>
      <c r="E20" s="90"/>
      <c r="F20" s="90"/>
      <c r="G20" s="90"/>
      <c r="H20" s="90"/>
      <c r="I20" s="90"/>
      <c r="J20" s="90"/>
      <c r="K20" s="90"/>
      <c r="L20" s="90"/>
      <c r="M20" s="90"/>
      <c r="N20" s="90"/>
      <c r="O20" s="90"/>
    </row>
    <row r="21" spans="1:15" x14ac:dyDescent="0.25">
      <c r="B21" s="90"/>
      <c r="C21" s="90"/>
      <c r="D21" s="90"/>
      <c r="E21" s="90"/>
      <c r="F21" s="90"/>
      <c r="G21" s="90"/>
      <c r="H21" s="90"/>
      <c r="I21" s="90"/>
      <c r="J21" s="90"/>
      <c r="K21" s="90"/>
      <c r="L21" s="90"/>
      <c r="M21" s="90"/>
      <c r="N21" s="90"/>
      <c r="O21" s="90"/>
    </row>
    <row r="23" spans="1:15" x14ac:dyDescent="0.25">
      <c r="B23" s="2" t="s">
        <v>350</v>
      </c>
    </row>
    <row r="26" spans="1:15" x14ac:dyDescent="0.25">
      <c r="A26" s="88" t="s">
        <v>256</v>
      </c>
      <c r="B26" s="88"/>
      <c r="C26" s="88"/>
      <c r="D26" s="88"/>
      <c r="E26" s="88"/>
      <c r="F26" s="88"/>
      <c r="G26" s="88"/>
      <c r="H26" s="88"/>
      <c r="I26" s="88"/>
      <c r="J26" s="88"/>
      <c r="K26" s="88"/>
      <c r="L26" s="88"/>
      <c r="M26" s="88"/>
      <c r="N26" s="88"/>
      <c r="O26" s="88"/>
    </row>
    <row r="27" spans="1:15" x14ac:dyDescent="0.25">
      <c r="A27" s="88"/>
      <c r="B27" s="88"/>
      <c r="C27" s="88"/>
      <c r="D27" s="88"/>
      <c r="E27" s="88"/>
      <c r="F27" s="88"/>
      <c r="G27" s="88"/>
      <c r="H27" s="88"/>
      <c r="I27" s="88"/>
      <c r="J27" s="88"/>
      <c r="K27" s="88"/>
      <c r="L27" s="88"/>
      <c r="M27" s="88"/>
      <c r="N27" s="88"/>
      <c r="O27" s="88"/>
    </row>
    <row r="28" spans="1:15" ht="15.75" thickBot="1" x14ac:dyDescent="0.3"/>
    <row r="29" spans="1:15" ht="15.75" thickBot="1" x14ac:dyDescent="0.3">
      <c r="A29" s="95" t="s">
        <v>31</v>
      </c>
      <c r="B29" s="96" t="s">
        <v>32</v>
      </c>
      <c r="C29" s="96"/>
      <c r="D29" s="42" t="s">
        <v>151</v>
      </c>
      <c r="E29" s="42"/>
      <c r="F29" s="42"/>
      <c r="G29" s="42"/>
      <c r="H29" s="42"/>
      <c r="I29" s="42"/>
      <c r="J29" s="42" t="s">
        <v>152</v>
      </c>
      <c r="K29" s="42"/>
      <c r="L29" s="42"/>
      <c r="M29" s="42"/>
      <c r="N29" s="42"/>
      <c r="O29" s="97"/>
    </row>
    <row r="30" spans="1:15" ht="5.45" customHeight="1" thickBot="1" x14ac:dyDescent="0.3">
      <c r="A30" s="150"/>
      <c r="B30" s="151"/>
      <c r="C30" s="151"/>
      <c r="D30" s="152"/>
      <c r="E30" s="152"/>
      <c r="F30" s="152"/>
      <c r="G30" s="152"/>
      <c r="H30" s="152"/>
      <c r="I30" s="152"/>
      <c r="J30" s="152"/>
      <c r="K30" s="152"/>
      <c r="L30" s="152"/>
      <c r="M30" s="152"/>
      <c r="N30" s="152"/>
      <c r="O30" s="153"/>
    </row>
    <row r="31" spans="1:15" x14ac:dyDescent="0.25">
      <c r="A31" s="154" t="s">
        <v>257</v>
      </c>
      <c r="B31" s="155"/>
      <c r="C31" s="155"/>
      <c r="D31" s="155"/>
      <c r="E31" s="155"/>
      <c r="F31" s="155"/>
      <c r="G31" s="155"/>
      <c r="H31" s="155"/>
      <c r="I31" s="155"/>
      <c r="J31" s="155"/>
      <c r="K31" s="155"/>
      <c r="L31" s="155"/>
      <c r="M31" s="155"/>
      <c r="N31" s="155"/>
      <c r="O31" s="156"/>
    </row>
    <row r="32" spans="1:15" ht="17.100000000000001" customHeight="1" x14ac:dyDescent="0.25">
      <c r="A32" s="157" t="s">
        <v>35</v>
      </c>
      <c r="B32" s="158" t="s">
        <v>60</v>
      </c>
      <c r="C32" s="159"/>
      <c r="D32" s="160" t="s">
        <v>258</v>
      </c>
      <c r="E32" s="161"/>
      <c r="F32" s="161"/>
      <c r="G32" s="161"/>
      <c r="H32" s="161"/>
      <c r="I32" s="162"/>
      <c r="J32" s="163" t="s">
        <v>803</v>
      </c>
      <c r="K32" s="164"/>
      <c r="L32" s="164"/>
      <c r="M32" s="164"/>
      <c r="N32" s="164"/>
      <c r="O32" s="165"/>
    </row>
    <row r="33" spans="1:15" x14ac:dyDescent="0.25">
      <c r="A33" s="166"/>
      <c r="B33" s="167"/>
      <c r="C33" s="168"/>
      <c r="D33" s="169"/>
      <c r="E33" s="89"/>
      <c r="F33" s="89"/>
      <c r="G33" s="89"/>
      <c r="H33" s="89"/>
      <c r="I33" s="170"/>
      <c r="J33" s="171"/>
      <c r="K33" s="172"/>
      <c r="L33" s="172"/>
      <c r="M33" s="172"/>
      <c r="N33" s="172"/>
      <c r="O33" s="173"/>
    </row>
    <row r="34" spans="1:15" x14ac:dyDescent="0.25">
      <c r="A34" s="100"/>
      <c r="B34" s="174"/>
      <c r="C34" s="175"/>
      <c r="D34" s="176"/>
      <c r="E34" s="177"/>
      <c r="F34" s="177"/>
      <c r="G34" s="177"/>
      <c r="H34" s="177"/>
      <c r="I34" s="178"/>
      <c r="J34" s="179"/>
      <c r="K34" s="180"/>
      <c r="L34" s="180"/>
      <c r="M34" s="180"/>
      <c r="N34" s="180"/>
      <c r="O34" s="181"/>
    </row>
    <row r="35" spans="1:15" ht="14.45" customHeight="1" x14ac:dyDescent="0.25">
      <c r="A35" s="182" t="s">
        <v>259</v>
      </c>
      <c r="B35" s="104" t="s">
        <v>260</v>
      </c>
      <c r="C35" s="104"/>
      <c r="D35" s="183"/>
      <c r="E35" s="183"/>
      <c r="F35" s="183"/>
      <c r="G35" s="183"/>
      <c r="H35" s="183"/>
      <c r="I35" s="183"/>
      <c r="J35" s="184" t="s">
        <v>261</v>
      </c>
      <c r="K35" s="184"/>
      <c r="L35" s="184"/>
      <c r="M35" s="184"/>
      <c r="N35" s="184"/>
      <c r="O35" s="184"/>
    </row>
    <row r="36" spans="1:15" x14ac:dyDescent="0.25">
      <c r="A36" s="185"/>
      <c r="B36" s="182"/>
      <c r="C36" s="182"/>
      <c r="D36" s="186"/>
      <c r="E36" s="186"/>
      <c r="F36" s="186"/>
      <c r="G36" s="186"/>
      <c r="H36" s="186"/>
      <c r="I36" s="186"/>
      <c r="J36" s="187"/>
      <c r="K36" s="187"/>
      <c r="L36" s="187"/>
      <c r="M36" s="187"/>
      <c r="N36" s="187"/>
      <c r="O36" s="187"/>
    </row>
    <row r="37" spans="1:15" x14ac:dyDescent="0.25">
      <c r="A37" s="66" t="s">
        <v>262</v>
      </c>
      <c r="B37" s="66"/>
      <c r="C37" s="66"/>
      <c r="D37" s="66"/>
      <c r="E37" s="66"/>
      <c r="F37" s="66"/>
      <c r="G37" s="66"/>
      <c r="H37" s="66"/>
      <c r="I37" s="66"/>
      <c r="J37" s="66"/>
      <c r="K37" s="66"/>
      <c r="L37" s="66"/>
      <c r="M37" s="66"/>
      <c r="N37" s="66"/>
      <c r="O37" s="66"/>
    </row>
    <row r="38" spans="1:15" ht="14.45" customHeight="1" x14ac:dyDescent="0.25">
      <c r="A38" s="104" t="s">
        <v>263</v>
      </c>
      <c r="B38" s="104" t="s">
        <v>264</v>
      </c>
      <c r="C38" s="104"/>
      <c r="D38" s="133" t="s">
        <v>265</v>
      </c>
      <c r="E38" s="133"/>
      <c r="F38" s="133"/>
      <c r="G38" s="133"/>
      <c r="H38" s="133"/>
      <c r="I38" s="133"/>
      <c r="J38" s="39" t="s">
        <v>266</v>
      </c>
      <c r="K38" s="39"/>
      <c r="L38" s="39"/>
      <c r="M38" s="39"/>
      <c r="N38" s="39"/>
      <c r="O38" s="39"/>
    </row>
    <row r="39" spans="1:15" x14ac:dyDescent="0.25">
      <c r="A39" s="104"/>
      <c r="B39" s="104"/>
      <c r="C39" s="104"/>
      <c r="D39" s="133"/>
      <c r="E39" s="133"/>
      <c r="F39" s="133"/>
      <c r="G39" s="133"/>
      <c r="H39" s="133"/>
      <c r="I39" s="133"/>
      <c r="J39" s="39"/>
      <c r="K39" s="39"/>
      <c r="L39" s="39"/>
      <c r="M39" s="39"/>
      <c r="N39" s="39"/>
      <c r="O39" s="39"/>
    </row>
    <row r="40" spans="1:15" x14ac:dyDescent="0.25">
      <c r="A40" s="104"/>
      <c r="B40" s="104"/>
      <c r="C40" s="104"/>
      <c r="D40" s="133"/>
      <c r="E40" s="133"/>
      <c r="F40" s="133"/>
      <c r="G40" s="133"/>
      <c r="H40" s="133"/>
      <c r="I40" s="133"/>
      <c r="J40" s="39"/>
      <c r="K40" s="39"/>
      <c r="L40" s="39"/>
      <c r="M40" s="39"/>
      <c r="N40" s="39"/>
      <c r="O40" s="39"/>
    </row>
    <row r="41" spans="1:15" x14ac:dyDescent="0.25">
      <c r="A41" s="104"/>
      <c r="B41" s="104"/>
      <c r="C41" s="104"/>
      <c r="D41" s="133"/>
      <c r="E41" s="133"/>
      <c r="F41" s="133"/>
      <c r="G41" s="133"/>
      <c r="H41" s="133"/>
      <c r="I41" s="133"/>
      <c r="J41" s="39"/>
      <c r="K41" s="39"/>
      <c r="L41" s="39"/>
      <c r="M41" s="39"/>
      <c r="N41" s="39"/>
      <c r="O41" s="39"/>
    </row>
    <row r="42" spans="1:15" x14ac:dyDescent="0.25">
      <c r="A42" s="104"/>
      <c r="B42" s="104"/>
      <c r="C42" s="104"/>
      <c r="D42" s="133"/>
      <c r="E42" s="133"/>
      <c r="F42" s="133"/>
      <c r="G42" s="133"/>
      <c r="H42" s="133"/>
      <c r="I42" s="133"/>
      <c r="J42" s="39"/>
      <c r="K42" s="39"/>
      <c r="L42" s="39"/>
      <c r="M42" s="39"/>
      <c r="N42" s="39"/>
      <c r="O42" s="39"/>
    </row>
    <row r="43" spans="1:15" x14ac:dyDescent="0.25">
      <c r="A43" s="104"/>
      <c r="B43" s="104"/>
      <c r="C43" s="104"/>
      <c r="D43" s="133"/>
      <c r="E43" s="133"/>
      <c r="F43" s="133"/>
      <c r="G43" s="133"/>
      <c r="H43" s="133"/>
      <c r="I43" s="133"/>
      <c r="J43" s="39"/>
      <c r="K43" s="39"/>
      <c r="L43" s="39"/>
      <c r="M43" s="39"/>
      <c r="N43" s="39"/>
      <c r="O43" s="39"/>
    </row>
    <row r="44" spans="1:15" ht="14.45" customHeight="1" x14ac:dyDescent="0.25">
      <c r="A44" s="104" t="s">
        <v>267</v>
      </c>
      <c r="B44" s="104" t="s">
        <v>268</v>
      </c>
      <c r="C44" s="104"/>
      <c r="D44" s="133" t="s">
        <v>269</v>
      </c>
      <c r="E44" s="133"/>
      <c r="F44" s="133"/>
      <c r="G44" s="133"/>
      <c r="H44" s="133"/>
      <c r="I44" s="133"/>
      <c r="J44" s="39" t="s">
        <v>270</v>
      </c>
      <c r="K44" s="39"/>
      <c r="L44" s="39"/>
      <c r="M44" s="39"/>
      <c r="N44" s="39"/>
      <c r="O44" s="39"/>
    </row>
    <row r="45" spans="1:15" x14ac:dyDescent="0.25">
      <c r="A45" s="104"/>
      <c r="B45" s="104"/>
      <c r="C45" s="104"/>
      <c r="D45" s="133"/>
      <c r="E45" s="133"/>
      <c r="F45" s="133"/>
      <c r="G45" s="133"/>
      <c r="H45" s="133"/>
      <c r="I45" s="133"/>
      <c r="J45" s="39"/>
      <c r="K45" s="39"/>
      <c r="L45" s="39"/>
      <c r="M45" s="39"/>
      <c r="N45" s="39"/>
      <c r="O45" s="39"/>
    </row>
    <row r="46" spans="1:15" x14ac:dyDescent="0.25">
      <c r="A46" s="104"/>
      <c r="B46" s="104"/>
      <c r="C46" s="104"/>
      <c r="D46" s="133"/>
      <c r="E46" s="133"/>
      <c r="F46" s="133"/>
      <c r="G46" s="133"/>
      <c r="H46" s="133"/>
      <c r="I46" s="133"/>
      <c r="J46" s="39"/>
      <c r="K46" s="39"/>
      <c r="L46" s="39"/>
      <c r="M46" s="39"/>
      <c r="N46" s="39"/>
      <c r="O46" s="39"/>
    </row>
    <row r="47" spans="1:15" x14ac:dyDescent="0.25">
      <c r="A47" s="104" t="s">
        <v>271</v>
      </c>
      <c r="B47" s="104" t="s">
        <v>272</v>
      </c>
      <c r="C47" s="104"/>
      <c r="D47" s="133" t="s">
        <v>274</v>
      </c>
      <c r="E47" s="133"/>
      <c r="F47" s="133"/>
      <c r="G47" s="133"/>
      <c r="H47" s="133"/>
      <c r="I47" s="133"/>
      <c r="J47" s="39" t="s">
        <v>273</v>
      </c>
      <c r="K47" s="39"/>
      <c r="L47" s="39"/>
      <c r="M47" s="39"/>
      <c r="N47" s="39"/>
      <c r="O47" s="39"/>
    </row>
    <row r="48" spans="1:15" x14ac:dyDescent="0.25">
      <c r="A48" s="104"/>
      <c r="B48" s="104"/>
      <c r="C48" s="104"/>
      <c r="D48" s="133"/>
      <c r="E48" s="133"/>
      <c r="F48" s="133"/>
      <c r="G48" s="133"/>
      <c r="H48" s="133"/>
      <c r="I48" s="133"/>
      <c r="J48" s="39"/>
      <c r="K48" s="39"/>
      <c r="L48" s="39"/>
      <c r="M48" s="39"/>
      <c r="N48" s="39"/>
      <c r="O48" s="39"/>
    </row>
    <row r="49" spans="1:15" x14ac:dyDescent="0.25">
      <c r="A49" s="104" t="s">
        <v>275</v>
      </c>
      <c r="B49" s="104" t="s">
        <v>147</v>
      </c>
      <c r="C49" s="104"/>
      <c r="D49" s="133" t="s">
        <v>276</v>
      </c>
      <c r="E49" s="133"/>
      <c r="F49" s="133"/>
      <c r="G49" s="133"/>
      <c r="H49" s="133"/>
      <c r="I49" s="133"/>
      <c r="J49" s="39" t="s">
        <v>277</v>
      </c>
      <c r="K49" s="39"/>
      <c r="L49" s="39"/>
      <c r="M49" s="39"/>
      <c r="N49" s="39"/>
      <c r="O49" s="39"/>
    </row>
    <row r="50" spans="1:15" x14ac:dyDescent="0.25">
      <c r="A50" s="104"/>
      <c r="B50" s="104"/>
      <c r="C50" s="104"/>
      <c r="D50" s="133"/>
      <c r="E50" s="133"/>
      <c r="F50" s="133"/>
      <c r="G50" s="133"/>
      <c r="H50" s="133"/>
      <c r="I50" s="133"/>
      <c r="J50" s="39"/>
      <c r="K50" s="39"/>
      <c r="L50" s="39"/>
      <c r="M50" s="39"/>
      <c r="N50" s="39"/>
      <c r="O50" s="39"/>
    </row>
    <row r="51" spans="1:15" ht="14.45" customHeight="1" x14ac:dyDescent="0.25">
      <c r="A51" s="104" t="s">
        <v>278</v>
      </c>
      <c r="B51" s="104" t="s">
        <v>279</v>
      </c>
      <c r="C51" s="104"/>
      <c r="D51" s="133" t="s">
        <v>280</v>
      </c>
      <c r="E51" s="133"/>
      <c r="F51" s="133"/>
      <c r="G51" s="133"/>
      <c r="H51" s="133"/>
      <c r="I51" s="133"/>
      <c r="J51" s="39" t="s">
        <v>281</v>
      </c>
      <c r="K51" s="39"/>
      <c r="L51" s="39"/>
      <c r="M51" s="39"/>
      <c r="N51" s="39"/>
      <c r="O51" s="39"/>
    </row>
    <row r="52" spans="1:15" x14ac:dyDescent="0.25">
      <c r="A52" s="104"/>
      <c r="B52" s="104"/>
      <c r="C52" s="104"/>
      <c r="D52" s="133"/>
      <c r="E52" s="133"/>
      <c r="F52" s="133"/>
      <c r="G52" s="133"/>
      <c r="H52" s="133"/>
      <c r="I52" s="133"/>
      <c r="J52" s="39"/>
      <c r="K52" s="39"/>
      <c r="L52" s="39"/>
      <c r="M52" s="39"/>
      <c r="N52" s="39"/>
      <c r="O52" s="39"/>
    </row>
    <row r="53" spans="1:15" x14ac:dyDescent="0.25">
      <c r="A53" s="104"/>
      <c r="B53" s="104"/>
      <c r="C53" s="104"/>
      <c r="D53" s="133"/>
      <c r="E53" s="133"/>
      <c r="F53" s="133"/>
      <c r="G53" s="133"/>
      <c r="H53" s="133"/>
      <c r="I53" s="133"/>
      <c r="J53" s="39"/>
      <c r="K53" s="39"/>
      <c r="L53" s="39"/>
      <c r="M53" s="39"/>
      <c r="N53" s="39"/>
      <c r="O53" s="39"/>
    </row>
    <row r="54" spans="1:15" x14ac:dyDescent="0.25">
      <c r="A54" s="104"/>
      <c r="B54" s="104"/>
      <c r="C54" s="104"/>
      <c r="D54" s="133"/>
      <c r="E54" s="133"/>
      <c r="F54" s="133"/>
      <c r="G54" s="133"/>
      <c r="H54" s="133"/>
      <c r="I54" s="133"/>
      <c r="J54" s="39"/>
      <c r="K54" s="39"/>
      <c r="L54" s="39"/>
      <c r="M54" s="39"/>
      <c r="N54" s="39"/>
      <c r="O54" s="39"/>
    </row>
    <row r="55" spans="1:15" ht="14.45" customHeight="1" x14ac:dyDescent="0.25">
      <c r="A55" s="104" t="s">
        <v>282</v>
      </c>
      <c r="B55" s="104" t="s">
        <v>284</v>
      </c>
      <c r="C55" s="104"/>
      <c r="D55" s="133" t="s">
        <v>285</v>
      </c>
      <c r="E55" s="133"/>
      <c r="F55" s="133"/>
      <c r="G55" s="133"/>
      <c r="H55" s="133"/>
      <c r="I55" s="133"/>
      <c r="J55" s="39" t="s">
        <v>283</v>
      </c>
      <c r="K55" s="39"/>
      <c r="L55" s="39"/>
      <c r="M55" s="39"/>
      <c r="N55" s="39"/>
      <c r="O55" s="39"/>
    </row>
    <row r="56" spans="1:15" x14ac:dyDescent="0.25">
      <c r="A56" s="104"/>
      <c r="B56" s="104"/>
      <c r="C56" s="104"/>
      <c r="D56" s="133"/>
      <c r="E56" s="133"/>
      <c r="F56" s="133"/>
      <c r="G56" s="133"/>
      <c r="H56" s="133"/>
      <c r="I56" s="133"/>
      <c r="J56" s="39"/>
      <c r="K56" s="39"/>
      <c r="L56" s="39"/>
      <c r="M56" s="39"/>
      <c r="N56" s="39"/>
      <c r="O56" s="39"/>
    </row>
    <row r="57" spans="1:15" x14ac:dyDescent="0.25">
      <c r="A57" s="104"/>
      <c r="B57" s="104"/>
      <c r="C57" s="104"/>
      <c r="D57" s="133"/>
      <c r="E57" s="133"/>
      <c r="F57" s="133"/>
      <c r="G57" s="133"/>
      <c r="H57" s="133"/>
      <c r="I57" s="133"/>
      <c r="J57" s="39"/>
      <c r="K57" s="39"/>
      <c r="L57" s="39"/>
      <c r="M57" s="39"/>
      <c r="N57" s="39"/>
      <c r="O57" s="39"/>
    </row>
    <row r="58" spans="1:15" x14ac:dyDescent="0.25">
      <c r="A58" s="104"/>
      <c r="B58" s="104"/>
      <c r="C58" s="104"/>
      <c r="D58" s="133"/>
      <c r="E58" s="133"/>
      <c r="F58" s="133"/>
      <c r="G58" s="133"/>
      <c r="H58" s="133"/>
      <c r="I58" s="133"/>
      <c r="J58" s="39"/>
      <c r="K58" s="39"/>
      <c r="L58" s="39"/>
      <c r="M58" s="39"/>
      <c r="N58" s="39"/>
      <c r="O58" s="39"/>
    </row>
    <row r="59" spans="1:15" x14ac:dyDescent="0.25">
      <c r="A59" s="104"/>
      <c r="B59" s="104"/>
      <c r="C59" s="104"/>
      <c r="D59" s="133"/>
      <c r="E59" s="133"/>
      <c r="F59" s="133"/>
      <c r="G59" s="133"/>
      <c r="H59" s="133"/>
      <c r="I59" s="133"/>
      <c r="J59" s="39"/>
      <c r="K59" s="39"/>
      <c r="L59" s="39"/>
      <c r="M59" s="39"/>
      <c r="N59" s="39"/>
      <c r="O59" s="39"/>
    </row>
    <row r="60" spans="1:15" x14ac:dyDescent="0.25">
      <c r="A60" s="104"/>
      <c r="B60" s="104"/>
      <c r="C60" s="104"/>
      <c r="D60" s="133"/>
      <c r="E60" s="133"/>
      <c r="F60" s="133"/>
      <c r="G60" s="133"/>
      <c r="H60" s="133"/>
      <c r="I60" s="133"/>
      <c r="J60" s="39"/>
      <c r="K60" s="39"/>
      <c r="L60" s="39"/>
      <c r="M60" s="39"/>
      <c r="N60" s="39"/>
      <c r="O60" s="39"/>
    </row>
    <row r="61" spans="1:15" x14ac:dyDescent="0.25">
      <c r="A61" s="104" t="s">
        <v>286</v>
      </c>
      <c r="B61" s="104" t="s">
        <v>287</v>
      </c>
      <c r="C61" s="104"/>
      <c r="D61" s="133" t="s">
        <v>288</v>
      </c>
      <c r="E61" s="133"/>
      <c r="F61" s="133"/>
      <c r="G61" s="133"/>
      <c r="H61" s="133"/>
      <c r="I61" s="133"/>
      <c r="J61" s="39" t="s">
        <v>289</v>
      </c>
      <c r="K61" s="39"/>
      <c r="L61" s="39"/>
      <c r="M61" s="39"/>
      <c r="N61" s="39"/>
      <c r="O61" s="39"/>
    </row>
    <row r="62" spans="1:15" x14ac:dyDescent="0.25">
      <c r="A62" s="104"/>
      <c r="B62" s="104"/>
      <c r="C62" s="104"/>
      <c r="D62" s="133"/>
      <c r="E62" s="133"/>
      <c r="F62" s="133"/>
      <c r="G62" s="133"/>
      <c r="H62" s="133"/>
      <c r="I62" s="133"/>
      <c r="J62" s="39"/>
      <c r="K62" s="39"/>
      <c r="L62" s="39"/>
      <c r="M62" s="39"/>
      <c r="N62" s="39"/>
      <c r="O62" s="39"/>
    </row>
    <row r="63" spans="1:15" ht="14.45" customHeight="1" x14ac:dyDescent="0.25">
      <c r="A63" s="104" t="s">
        <v>290</v>
      </c>
      <c r="B63" s="104" t="s">
        <v>291</v>
      </c>
      <c r="C63" s="104"/>
      <c r="D63" s="133" t="s">
        <v>293</v>
      </c>
      <c r="E63" s="133"/>
      <c r="F63" s="133"/>
      <c r="G63" s="133"/>
      <c r="H63" s="133"/>
      <c r="I63" s="133"/>
      <c r="J63" s="39" t="s">
        <v>292</v>
      </c>
      <c r="K63" s="39"/>
      <c r="L63" s="39"/>
      <c r="M63" s="39"/>
      <c r="N63" s="39"/>
      <c r="O63" s="39"/>
    </row>
    <row r="64" spans="1:15" x14ac:dyDescent="0.25">
      <c r="A64" s="104"/>
      <c r="B64" s="104"/>
      <c r="C64" s="104"/>
      <c r="D64" s="133"/>
      <c r="E64" s="133"/>
      <c r="F64" s="133"/>
      <c r="G64" s="133"/>
      <c r="H64" s="133"/>
      <c r="I64" s="133"/>
      <c r="J64" s="39"/>
      <c r="K64" s="39"/>
      <c r="L64" s="39"/>
      <c r="M64" s="39"/>
      <c r="N64" s="39"/>
      <c r="O64" s="39"/>
    </row>
    <row r="65" spans="1:15" x14ac:dyDescent="0.25">
      <c r="A65" s="104"/>
      <c r="B65" s="104"/>
      <c r="C65" s="104"/>
      <c r="D65" s="133"/>
      <c r="E65" s="133"/>
      <c r="F65" s="133"/>
      <c r="G65" s="133"/>
      <c r="H65" s="133"/>
      <c r="I65" s="133"/>
      <c r="J65" s="39"/>
      <c r="K65" s="39"/>
      <c r="L65" s="39"/>
      <c r="M65" s="39"/>
      <c r="N65" s="39"/>
      <c r="O65" s="39"/>
    </row>
    <row r="66" spans="1:15" x14ac:dyDescent="0.25">
      <c r="A66" s="104"/>
      <c r="B66" s="104"/>
      <c r="C66" s="104"/>
      <c r="D66" s="133"/>
      <c r="E66" s="133"/>
      <c r="F66" s="133"/>
      <c r="G66" s="133"/>
      <c r="H66" s="133"/>
      <c r="I66" s="133"/>
      <c r="J66" s="39"/>
      <c r="K66" s="39"/>
      <c r="L66" s="39"/>
      <c r="M66" s="39"/>
      <c r="N66" s="39"/>
      <c r="O66" s="39"/>
    </row>
    <row r="67" spans="1:15" x14ac:dyDescent="0.25">
      <c r="A67" s="104"/>
      <c r="B67" s="104"/>
      <c r="C67" s="104"/>
      <c r="D67" s="133"/>
      <c r="E67" s="133"/>
      <c r="F67" s="133"/>
      <c r="G67" s="133"/>
      <c r="H67" s="133"/>
      <c r="I67" s="133"/>
      <c r="J67" s="39"/>
      <c r="K67" s="39"/>
      <c r="L67" s="39"/>
      <c r="M67" s="39"/>
      <c r="N67" s="39"/>
      <c r="O67" s="39"/>
    </row>
    <row r="68" spans="1:15" x14ac:dyDescent="0.25">
      <c r="A68" s="104" t="s">
        <v>294</v>
      </c>
      <c r="B68" s="104" t="s">
        <v>295</v>
      </c>
      <c r="C68" s="104"/>
      <c r="D68" s="184" t="s">
        <v>296</v>
      </c>
      <c r="E68" s="184"/>
      <c r="F68" s="184"/>
      <c r="G68" s="184"/>
      <c r="H68" s="184"/>
      <c r="I68" s="184"/>
      <c r="J68" s="39" t="s">
        <v>297</v>
      </c>
      <c r="K68" s="39"/>
      <c r="L68" s="39"/>
      <c r="M68" s="39"/>
      <c r="N68" s="39"/>
      <c r="O68" s="39"/>
    </row>
    <row r="69" spans="1:15" x14ac:dyDescent="0.25">
      <c r="A69" s="104"/>
      <c r="B69" s="104"/>
      <c r="C69" s="104"/>
      <c r="D69" s="184"/>
      <c r="E69" s="184"/>
      <c r="F69" s="184"/>
      <c r="G69" s="184"/>
      <c r="H69" s="184"/>
      <c r="I69" s="184"/>
      <c r="J69" s="39"/>
      <c r="K69" s="39"/>
      <c r="L69" s="39"/>
      <c r="M69" s="39"/>
      <c r="N69" s="39"/>
      <c r="O69" s="39"/>
    </row>
    <row r="70" spans="1:15" x14ac:dyDescent="0.25">
      <c r="A70" s="104" t="s">
        <v>298</v>
      </c>
      <c r="B70" s="104" t="s">
        <v>299</v>
      </c>
      <c r="C70" s="104"/>
      <c r="D70" s="133" t="s">
        <v>300</v>
      </c>
      <c r="E70" s="133"/>
      <c r="F70" s="133"/>
      <c r="G70" s="133"/>
      <c r="H70" s="133"/>
      <c r="I70" s="133"/>
      <c r="J70" s="39" t="s">
        <v>301</v>
      </c>
      <c r="K70" s="39"/>
      <c r="L70" s="39"/>
      <c r="M70" s="39"/>
      <c r="N70" s="39"/>
      <c r="O70" s="39"/>
    </row>
    <row r="71" spans="1:15" x14ac:dyDescent="0.25">
      <c r="A71" s="104"/>
      <c r="B71" s="104"/>
      <c r="C71" s="104"/>
      <c r="D71" s="133"/>
      <c r="E71" s="133"/>
      <c r="F71" s="133"/>
      <c r="G71" s="133"/>
      <c r="H71" s="133"/>
      <c r="I71" s="133"/>
      <c r="J71" s="39"/>
      <c r="K71" s="39"/>
      <c r="L71" s="39"/>
      <c r="M71" s="39"/>
      <c r="N71" s="39"/>
      <c r="O71" s="39"/>
    </row>
    <row r="72" spans="1:15" ht="14.45" customHeight="1" x14ac:dyDescent="0.25">
      <c r="A72" s="104" t="s">
        <v>302</v>
      </c>
      <c r="B72" s="104" t="s">
        <v>303</v>
      </c>
      <c r="C72" s="104"/>
      <c r="D72" s="133" t="s">
        <v>305</v>
      </c>
      <c r="E72" s="133"/>
      <c r="F72" s="133"/>
      <c r="G72" s="133"/>
      <c r="H72" s="133"/>
      <c r="I72" s="133"/>
      <c r="J72" s="39" t="s">
        <v>304</v>
      </c>
      <c r="K72" s="39"/>
      <c r="L72" s="39"/>
      <c r="M72" s="39"/>
      <c r="N72" s="39"/>
      <c r="O72" s="39"/>
    </row>
    <row r="73" spans="1:15" x14ac:dyDescent="0.25">
      <c r="A73" s="104"/>
      <c r="B73" s="104"/>
      <c r="C73" s="104"/>
      <c r="D73" s="133"/>
      <c r="E73" s="133"/>
      <c r="F73" s="133"/>
      <c r="G73" s="133"/>
      <c r="H73" s="133"/>
      <c r="I73" s="133"/>
      <c r="J73" s="39"/>
      <c r="K73" s="39"/>
      <c r="L73" s="39"/>
      <c r="M73" s="39"/>
      <c r="N73" s="39"/>
      <c r="O73" s="39"/>
    </row>
    <row r="74" spans="1:15" x14ac:dyDescent="0.25">
      <c r="A74" s="104"/>
      <c r="B74" s="104"/>
      <c r="C74" s="104"/>
      <c r="D74" s="133"/>
      <c r="E74" s="133"/>
      <c r="F74" s="133"/>
      <c r="G74" s="133"/>
      <c r="H74" s="133"/>
      <c r="I74" s="133"/>
      <c r="J74" s="39"/>
      <c r="K74" s="39"/>
      <c r="L74" s="39"/>
      <c r="M74" s="39"/>
      <c r="N74" s="39"/>
      <c r="O74" s="39"/>
    </row>
    <row r="75" spans="1:15" x14ac:dyDescent="0.25">
      <c r="A75" s="104" t="s">
        <v>306</v>
      </c>
      <c r="B75" s="104" t="s">
        <v>307</v>
      </c>
      <c r="C75" s="104"/>
      <c r="D75" s="133" t="s">
        <v>308</v>
      </c>
      <c r="E75" s="133"/>
      <c r="F75" s="133"/>
      <c r="G75" s="133"/>
      <c r="H75" s="133"/>
      <c r="I75" s="133"/>
      <c r="J75" s="39" t="s">
        <v>309</v>
      </c>
      <c r="K75" s="39"/>
      <c r="L75" s="39"/>
      <c r="M75" s="39"/>
      <c r="N75" s="39"/>
      <c r="O75" s="39"/>
    </row>
    <row r="76" spans="1:15" x14ac:dyDescent="0.25">
      <c r="A76" s="104"/>
      <c r="B76" s="104"/>
      <c r="C76" s="104"/>
      <c r="D76" s="133"/>
      <c r="E76" s="133"/>
      <c r="F76" s="133"/>
      <c r="G76" s="133"/>
      <c r="H76" s="133"/>
      <c r="I76" s="133"/>
      <c r="J76" s="39"/>
      <c r="K76" s="39"/>
      <c r="L76" s="39"/>
      <c r="M76" s="39"/>
      <c r="N76" s="39"/>
      <c r="O76" s="39"/>
    </row>
    <row r="77" spans="1:15" ht="14.45" customHeight="1" x14ac:dyDescent="0.25">
      <c r="A77" s="182" t="s">
        <v>310</v>
      </c>
      <c r="B77" s="104" t="s">
        <v>311</v>
      </c>
      <c r="C77" s="104"/>
      <c r="D77" s="133" t="s">
        <v>313</v>
      </c>
      <c r="E77" s="133"/>
      <c r="F77" s="133"/>
      <c r="G77" s="133"/>
      <c r="H77" s="133"/>
      <c r="I77" s="133"/>
      <c r="J77" s="39" t="s">
        <v>312</v>
      </c>
      <c r="K77" s="39"/>
      <c r="L77" s="39"/>
      <c r="M77" s="39"/>
      <c r="N77" s="39"/>
      <c r="O77" s="39"/>
    </row>
    <row r="78" spans="1:15" x14ac:dyDescent="0.25">
      <c r="A78" s="185"/>
      <c r="B78" s="104"/>
      <c r="C78" s="104"/>
      <c r="D78" s="133"/>
      <c r="E78" s="133"/>
      <c r="F78" s="133"/>
      <c r="G78" s="133"/>
      <c r="H78" s="133"/>
      <c r="I78" s="133"/>
      <c r="J78" s="39"/>
      <c r="K78" s="39"/>
      <c r="L78" s="39"/>
      <c r="M78" s="39"/>
      <c r="N78" s="39"/>
      <c r="O78" s="39"/>
    </row>
    <row r="79" spans="1:15" x14ac:dyDescent="0.25">
      <c r="A79" s="185"/>
      <c r="B79" s="104"/>
      <c r="C79" s="104"/>
      <c r="D79" s="133"/>
      <c r="E79" s="133"/>
      <c r="F79" s="133"/>
      <c r="G79" s="133"/>
      <c r="H79" s="133"/>
      <c r="I79" s="133"/>
      <c r="J79" s="39"/>
      <c r="K79" s="39"/>
      <c r="L79" s="39"/>
      <c r="M79" s="39"/>
      <c r="N79" s="39"/>
      <c r="O79" s="39"/>
    </row>
    <row r="80" spans="1:15" x14ac:dyDescent="0.25">
      <c r="A80" s="99"/>
      <c r="B80" s="104"/>
      <c r="C80" s="104"/>
      <c r="D80" s="133"/>
      <c r="E80" s="133"/>
      <c r="F80" s="133"/>
      <c r="G80" s="133"/>
      <c r="H80" s="133"/>
      <c r="I80" s="133"/>
      <c r="J80" s="39"/>
      <c r="K80" s="39"/>
      <c r="L80" s="39"/>
      <c r="M80" s="39"/>
      <c r="N80" s="39"/>
      <c r="O80" s="39"/>
    </row>
    <row r="81" spans="1:15" x14ac:dyDescent="0.25">
      <c r="A81" s="79" t="s">
        <v>314</v>
      </c>
      <c r="B81" s="104" t="s">
        <v>315</v>
      </c>
      <c r="C81" s="104"/>
      <c r="D81" s="39" t="s">
        <v>317</v>
      </c>
      <c r="E81" s="39"/>
      <c r="F81" s="39"/>
      <c r="G81" s="39"/>
      <c r="H81" s="39"/>
      <c r="I81" s="39"/>
      <c r="J81" s="39" t="s">
        <v>316</v>
      </c>
      <c r="K81" s="39"/>
      <c r="L81" s="39"/>
      <c r="M81" s="39"/>
      <c r="N81" s="39"/>
      <c r="O81" s="39"/>
    </row>
    <row r="82" spans="1:15" ht="14.45" customHeight="1" x14ac:dyDescent="0.25">
      <c r="A82" s="104" t="s">
        <v>318</v>
      </c>
      <c r="B82" s="131" t="s">
        <v>319</v>
      </c>
      <c r="C82" s="131"/>
      <c r="D82" s="133" t="s">
        <v>320</v>
      </c>
      <c r="E82" s="133"/>
      <c r="F82" s="133"/>
      <c r="G82" s="133"/>
      <c r="H82" s="133"/>
      <c r="I82" s="133"/>
      <c r="J82" s="39" t="s">
        <v>321</v>
      </c>
      <c r="K82" s="39"/>
      <c r="L82" s="39"/>
      <c r="M82" s="39"/>
      <c r="N82" s="39"/>
      <c r="O82" s="39"/>
    </row>
    <row r="83" spans="1:15" x14ac:dyDescent="0.25">
      <c r="A83" s="104"/>
      <c r="B83" s="131"/>
      <c r="C83" s="131"/>
      <c r="D83" s="133"/>
      <c r="E83" s="133"/>
      <c r="F83" s="133"/>
      <c r="G83" s="133"/>
      <c r="H83" s="133"/>
      <c r="I83" s="133"/>
      <c r="J83" s="39"/>
      <c r="K83" s="39"/>
      <c r="L83" s="39"/>
      <c r="M83" s="39"/>
      <c r="N83" s="39"/>
      <c r="O83" s="39"/>
    </row>
    <row r="84" spans="1:15" x14ac:dyDescent="0.25">
      <c r="A84" s="104"/>
      <c r="B84" s="131"/>
      <c r="C84" s="131"/>
      <c r="D84" s="133"/>
      <c r="E84" s="133"/>
      <c r="F84" s="133"/>
      <c r="G84" s="133"/>
      <c r="H84" s="133"/>
      <c r="I84" s="133"/>
      <c r="J84" s="39"/>
      <c r="K84" s="39"/>
      <c r="L84" s="39"/>
      <c r="M84" s="39"/>
      <c r="N84" s="39"/>
      <c r="O84" s="39"/>
    </row>
    <row r="85" spans="1:15" x14ac:dyDescent="0.25">
      <c r="A85" s="104"/>
      <c r="B85" s="131"/>
      <c r="C85" s="131"/>
      <c r="D85" s="133"/>
      <c r="E85" s="133"/>
      <c r="F85" s="133"/>
      <c r="G85" s="133"/>
      <c r="H85" s="133"/>
      <c r="I85" s="133"/>
      <c r="J85" s="39"/>
      <c r="K85" s="39"/>
      <c r="L85" s="39"/>
      <c r="M85" s="39"/>
      <c r="N85" s="39"/>
      <c r="O85" s="39"/>
    </row>
  </sheetData>
  <sheetProtection algorithmName="SHA-512" hashValue="vYulWRR/42LE4vXJF2OqLMaWGylHlJtyODhBtoem0yLnAOY+c6y/M7ZB+kFESRIOAPzl+RCSBB4S7vM+v92KJg==" saltValue="xR0VFGYLrv1dzPPpb4wc7Q==" spinCount="100000" sheet="1" objects="1" scenarios="1"/>
  <mergeCells count="79">
    <mergeCell ref="A1:O2"/>
    <mergeCell ref="A4:O5"/>
    <mergeCell ref="A9:O11"/>
    <mergeCell ref="A31:O31"/>
    <mergeCell ref="D32:I34"/>
    <mergeCell ref="B32:C34"/>
    <mergeCell ref="A32:A34"/>
    <mergeCell ref="J32:O34"/>
    <mergeCell ref="A13:O14"/>
    <mergeCell ref="B16:O18"/>
    <mergeCell ref="B20:O21"/>
    <mergeCell ref="A26:O27"/>
    <mergeCell ref="B29:C29"/>
    <mergeCell ref="D29:I29"/>
    <mergeCell ref="J29:O29"/>
    <mergeCell ref="J38:O43"/>
    <mergeCell ref="D44:I46"/>
    <mergeCell ref="B44:C46"/>
    <mergeCell ref="A35:A36"/>
    <mergeCell ref="A37:O37"/>
    <mergeCell ref="D38:I43"/>
    <mergeCell ref="B38:C43"/>
    <mergeCell ref="A38:A43"/>
    <mergeCell ref="J35:O36"/>
    <mergeCell ref="D35:I36"/>
    <mergeCell ref="B35:C36"/>
    <mergeCell ref="D49:I50"/>
    <mergeCell ref="J49:O50"/>
    <mergeCell ref="A49:A50"/>
    <mergeCell ref="B49:C50"/>
    <mergeCell ref="A44:A46"/>
    <mergeCell ref="J44:O46"/>
    <mergeCell ref="D47:I48"/>
    <mergeCell ref="J47:O48"/>
    <mergeCell ref="B47:C48"/>
    <mergeCell ref="A47:A48"/>
    <mergeCell ref="J55:O60"/>
    <mergeCell ref="D61:I62"/>
    <mergeCell ref="B61:C62"/>
    <mergeCell ref="A51:A54"/>
    <mergeCell ref="D55:I60"/>
    <mergeCell ref="B55:C60"/>
    <mergeCell ref="A55:A60"/>
    <mergeCell ref="D51:I54"/>
    <mergeCell ref="J51:O54"/>
    <mergeCell ref="B51:C54"/>
    <mergeCell ref="A61:A62"/>
    <mergeCell ref="J61:O62"/>
    <mergeCell ref="D63:I67"/>
    <mergeCell ref="B63:C67"/>
    <mergeCell ref="A63:A67"/>
    <mergeCell ref="J63:O67"/>
    <mergeCell ref="A68:A69"/>
    <mergeCell ref="D70:I71"/>
    <mergeCell ref="B70:C71"/>
    <mergeCell ref="A70:A71"/>
    <mergeCell ref="J70:O71"/>
    <mergeCell ref="D68:I69"/>
    <mergeCell ref="J68:O69"/>
    <mergeCell ref="B68:C69"/>
    <mergeCell ref="A72:A74"/>
    <mergeCell ref="J72:O74"/>
    <mergeCell ref="D75:I76"/>
    <mergeCell ref="J75:O76"/>
    <mergeCell ref="B75:C76"/>
    <mergeCell ref="A75:A76"/>
    <mergeCell ref="D72:I74"/>
    <mergeCell ref="B72:C74"/>
    <mergeCell ref="B82:C85"/>
    <mergeCell ref="A82:A85"/>
    <mergeCell ref="J82:O85"/>
    <mergeCell ref="A77:A80"/>
    <mergeCell ref="B81:C81"/>
    <mergeCell ref="D81:I81"/>
    <mergeCell ref="J81:O81"/>
    <mergeCell ref="D82:I85"/>
    <mergeCell ref="D77:I80"/>
    <mergeCell ref="J77:O80"/>
    <mergeCell ref="B77:C80"/>
  </mergeCells>
  <hyperlinks>
    <hyperlink ref="A1:O2" location="Main!A1" display="გრძელი QT სინდრომი (Long QT syndrome - LQS)" xr:uid="{51F5985D-8E26-46EF-9FFA-4A9C91ED0A7D}"/>
    <hyperlink ref="A13:O14" location="Main!A1" display="გრძელი QT სინდრომი (Long QT syndrome - LQS)" xr:uid="{61460370-96B7-4872-8F22-8352AED01EED}"/>
    <hyperlink ref="A26:O27" location="Main!A1" display="გრძელი QT სინდრომი (Long QT syndrome - LQS)" xr:uid="{D2513B6A-F8CD-46B5-BCDF-3136B7255FE8}"/>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E7F4A-2F88-4B98-81AE-6A1C1D077743}">
  <dimension ref="A1:T57"/>
  <sheetViews>
    <sheetView zoomScaleNormal="100" workbookViewId="0">
      <selection activeCell="R16" sqref="R16"/>
    </sheetView>
  </sheetViews>
  <sheetFormatPr defaultColWidth="8.75" defaultRowHeight="15" x14ac:dyDescent="0.25"/>
  <cols>
    <col min="1" max="14" width="8.75" style="2"/>
    <col min="15" max="15" width="8.75" style="65"/>
    <col min="16" max="16384" width="8.75" style="2"/>
  </cols>
  <sheetData>
    <row r="1" spans="1:20" x14ac:dyDescent="0.25">
      <c r="A1" s="15" t="s">
        <v>322</v>
      </c>
      <c r="B1" s="15"/>
      <c r="C1" s="15"/>
      <c r="D1" s="15"/>
      <c r="E1" s="15"/>
      <c r="F1" s="15"/>
      <c r="G1" s="15"/>
      <c r="H1" s="15"/>
      <c r="I1" s="15"/>
      <c r="J1" s="15"/>
      <c r="K1" s="15"/>
      <c r="L1" s="15"/>
      <c r="M1" s="15"/>
      <c r="N1" s="15"/>
      <c r="O1" s="15"/>
    </row>
    <row r="2" spans="1:20" x14ac:dyDescent="0.25">
      <c r="A2" s="15"/>
      <c r="B2" s="15"/>
      <c r="C2" s="15"/>
      <c r="D2" s="15"/>
      <c r="E2" s="15"/>
      <c r="F2" s="15"/>
      <c r="G2" s="15"/>
      <c r="H2" s="15"/>
      <c r="I2" s="15"/>
      <c r="J2" s="15"/>
      <c r="K2" s="15"/>
      <c r="L2" s="15"/>
      <c r="M2" s="15"/>
      <c r="N2" s="15"/>
      <c r="O2" s="15"/>
    </row>
    <row r="4" spans="1:20" x14ac:dyDescent="0.25">
      <c r="A4" s="188" t="s">
        <v>328</v>
      </c>
      <c r="B4" s="92"/>
      <c r="C4" s="92"/>
      <c r="D4" s="92"/>
      <c r="E4" s="92"/>
      <c r="F4" s="92"/>
      <c r="G4" s="92"/>
      <c r="H4" s="92"/>
      <c r="I4" s="92"/>
      <c r="J4" s="92"/>
      <c r="K4" s="92"/>
      <c r="L4" s="92"/>
      <c r="M4" s="92"/>
      <c r="N4" s="92"/>
      <c r="O4" s="93"/>
    </row>
    <row r="5" spans="1:20" x14ac:dyDescent="0.25">
      <c r="A5" s="92"/>
      <c r="B5" s="92"/>
      <c r="C5" s="92"/>
      <c r="D5" s="92"/>
      <c r="E5" s="92"/>
      <c r="F5" s="92"/>
      <c r="G5" s="92"/>
      <c r="H5" s="92"/>
      <c r="I5" s="92"/>
      <c r="J5" s="92"/>
      <c r="K5" s="92"/>
      <c r="L5" s="92"/>
      <c r="M5" s="92"/>
      <c r="N5" s="92"/>
      <c r="O5" s="93"/>
    </row>
    <row r="6" spans="1:20" x14ac:dyDescent="0.25">
      <c r="A6" s="66" t="s">
        <v>98</v>
      </c>
      <c r="B6" s="66"/>
      <c r="C6" s="66"/>
      <c r="D6" s="66"/>
      <c r="E6" s="66"/>
      <c r="F6" s="66"/>
      <c r="G6" s="66"/>
      <c r="H6" s="66"/>
      <c r="I6" s="66"/>
      <c r="J6" s="66"/>
      <c r="K6" s="66"/>
      <c r="L6" s="66"/>
      <c r="M6" s="67" t="s">
        <v>102</v>
      </c>
    </row>
    <row r="7" spans="1:20" x14ac:dyDescent="0.25">
      <c r="A7" s="189" t="s">
        <v>329</v>
      </c>
      <c r="B7" s="190"/>
      <c r="C7" s="190"/>
      <c r="D7" s="190"/>
      <c r="E7" s="190"/>
      <c r="F7" s="190"/>
      <c r="G7" s="190"/>
      <c r="H7" s="190"/>
      <c r="I7" s="190"/>
      <c r="J7" s="190"/>
      <c r="K7" s="190"/>
      <c r="L7" s="190"/>
      <c r="M7" s="191"/>
    </row>
    <row r="8" spans="1:20" x14ac:dyDescent="0.25">
      <c r="A8" s="192" t="s">
        <v>330</v>
      </c>
      <c r="B8" s="193" t="str">
        <f>IF(M8=5,"J-T ინტერვალი იზომება პრეკორდიულ განხრაში უდიდესი T ამპლიტუდით","")</f>
        <v/>
      </c>
      <c r="C8" s="194"/>
      <c r="D8" s="194"/>
      <c r="E8" s="194"/>
      <c r="F8" s="194"/>
      <c r="G8" s="194"/>
      <c r="H8" s="194"/>
      <c r="I8" s="194"/>
      <c r="J8" s="194"/>
      <c r="K8" s="194"/>
      <c r="L8" s="195"/>
      <c r="M8" s="196">
        <v>1</v>
      </c>
      <c r="N8" s="115" t="str">
        <f>IF(M8=2,Q8,IF(M8=3,Q9,IF(M8=4,Q10,IF(M8=5,T11,""))))</f>
        <v/>
      </c>
      <c r="P8" s="64" t="s">
        <v>331</v>
      </c>
      <c r="Q8" s="64">
        <v>1</v>
      </c>
      <c r="R8" s="64"/>
      <c r="S8" s="64"/>
      <c r="T8" s="64"/>
    </row>
    <row r="9" spans="1:20" x14ac:dyDescent="0.25">
      <c r="A9" s="197" t="s">
        <v>110</v>
      </c>
      <c r="B9" s="198"/>
      <c r="C9" s="198"/>
      <c r="D9" s="198"/>
      <c r="E9" s="198"/>
      <c r="F9" s="198"/>
      <c r="G9" s="198"/>
      <c r="H9" s="198"/>
      <c r="I9" s="198"/>
      <c r="J9" s="198"/>
      <c r="K9" s="198"/>
      <c r="L9" s="198"/>
      <c r="M9" s="199"/>
      <c r="N9" s="200" t="str">
        <f>IF(M9=2,S24,IF(M9=3,S25,IF(M9=4,S26,IF(M9=5,S27,""))))</f>
        <v/>
      </c>
      <c r="O9" s="93"/>
      <c r="P9" s="64" t="s">
        <v>332</v>
      </c>
      <c r="Q9" s="64">
        <v>2</v>
      </c>
      <c r="R9" s="64"/>
      <c r="S9" s="64"/>
      <c r="T9" s="64"/>
    </row>
    <row r="10" spans="1:20" x14ac:dyDescent="0.25">
      <c r="A10" s="201" t="str">
        <f>P24</f>
        <v>გულის უეცარი გაჩერება</v>
      </c>
      <c r="B10" s="202"/>
      <c r="C10" s="202"/>
      <c r="D10" s="202"/>
      <c r="E10" s="202"/>
      <c r="F10" s="202"/>
      <c r="G10" s="202"/>
      <c r="H10" s="202"/>
      <c r="I10" s="202"/>
      <c r="J10" s="202"/>
      <c r="K10" s="202"/>
      <c r="L10" s="203"/>
      <c r="M10" s="204"/>
      <c r="N10" s="200" t="str">
        <f>IF(AND(O11=1,N8&gt;0),2,"")</f>
        <v/>
      </c>
      <c r="O10" s="205"/>
      <c r="P10" s="64" t="s">
        <v>333</v>
      </c>
      <c r="Q10" s="64">
        <v>3</v>
      </c>
      <c r="R10" s="64"/>
      <c r="S10" s="64"/>
      <c r="T10" s="64"/>
    </row>
    <row r="11" spans="1:20" x14ac:dyDescent="0.25">
      <c r="A11" s="201" t="str">
        <f>P25</f>
        <v>დოკუმენტირებული პოლიმორფული VT ან VF</v>
      </c>
      <c r="B11" s="202"/>
      <c r="C11" s="202"/>
      <c r="D11" s="202"/>
      <c r="E11" s="202"/>
      <c r="F11" s="202"/>
      <c r="G11" s="202"/>
      <c r="H11" s="202"/>
      <c r="I11" s="202"/>
      <c r="J11" s="202"/>
      <c r="K11" s="202"/>
      <c r="L11" s="203"/>
      <c r="M11" s="204"/>
      <c r="N11" s="200" t="str">
        <f>IF(AND(O11=2,N8&gt;0),2,"")</f>
        <v/>
      </c>
      <c r="O11" s="206">
        <v>3</v>
      </c>
      <c r="P11" s="64" t="s">
        <v>334</v>
      </c>
      <c r="Q11" s="64"/>
      <c r="R11" s="64"/>
      <c r="S11" s="64"/>
      <c r="T11" s="64">
        <v>1</v>
      </c>
    </row>
    <row r="12" spans="1:20" x14ac:dyDescent="0.25">
      <c r="A12" s="201" t="str">
        <f>P26</f>
        <v>გაურკვეველი სინკოპე</v>
      </c>
      <c r="B12" s="202"/>
      <c r="C12" s="202"/>
      <c r="D12" s="202"/>
      <c r="E12" s="202"/>
      <c r="F12" s="202"/>
      <c r="G12" s="202"/>
      <c r="H12" s="202"/>
      <c r="I12" s="202"/>
      <c r="J12" s="202"/>
      <c r="K12" s="202"/>
      <c r="L12" s="203"/>
      <c r="M12" s="204"/>
      <c r="N12" s="200">
        <f>IF(AND(O11=3,N8&gt;0),1,"")</f>
        <v>1</v>
      </c>
      <c r="O12" s="205"/>
      <c r="P12" s="64"/>
      <c r="Q12" s="64"/>
      <c r="R12" s="64"/>
      <c r="S12" s="64"/>
      <c r="T12" s="64"/>
    </row>
    <row r="13" spans="1:20" x14ac:dyDescent="0.25">
      <c r="A13" s="201" t="str">
        <f>P27</f>
        <v>წინაგულების ფიბრილაცია</v>
      </c>
      <c r="B13" s="202"/>
      <c r="C13" s="202"/>
      <c r="D13" s="202"/>
      <c r="E13" s="202"/>
      <c r="F13" s="202"/>
      <c r="G13" s="202"/>
      <c r="H13" s="202"/>
      <c r="I13" s="202"/>
      <c r="J13" s="202"/>
      <c r="K13" s="202"/>
      <c r="L13" s="203"/>
      <c r="M13" s="207">
        <v>1</v>
      </c>
      <c r="N13" s="200" t="str">
        <f>IF(AND(M13=2,N8&gt;0),1,"")</f>
        <v/>
      </c>
      <c r="O13" s="93"/>
    </row>
    <row r="14" spans="1:20" x14ac:dyDescent="0.25">
      <c r="A14" s="197" t="s">
        <v>115</v>
      </c>
      <c r="B14" s="198"/>
      <c r="C14" s="198"/>
      <c r="D14" s="198"/>
      <c r="E14" s="198"/>
      <c r="F14" s="198"/>
      <c r="G14" s="198"/>
      <c r="H14" s="198"/>
      <c r="I14" s="198"/>
      <c r="J14" s="198"/>
      <c r="K14" s="198"/>
      <c r="L14" s="198"/>
      <c r="M14" s="199"/>
      <c r="N14" s="92"/>
      <c r="O14" s="94" t="s">
        <v>160</v>
      </c>
    </row>
    <row r="15" spans="1:20" x14ac:dyDescent="0.25">
      <c r="A15" s="133" t="s">
        <v>339</v>
      </c>
      <c r="B15" s="133"/>
      <c r="C15" s="133"/>
      <c r="D15" s="133"/>
      <c r="E15" s="133"/>
      <c r="F15" s="133"/>
      <c r="G15" s="133"/>
      <c r="H15" s="133"/>
      <c r="I15" s="133"/>
      <c r="J15" s="133"/>
      <c r="K15" s="133"/>
      <c r="L15" s="133"/>
      <c r="M15" s="208">
        <v>1</v>
      </c>
      <c r="N15" s="200" t="str">
        <f>IF(AND(M15=2,M16=1,M17=1,N8&gt;0),2,"")</f>
        <v/>
      </c>
      <c r="O15" s="93"/>
    </row>
    <row r="16" spans="1:20" x14ac:dyDescent="0.25">
      <c r="A16" s="133" t="s">
        <v>340</v>
      </c>
      <c r="B16" s="133"/>
      <c r="C16" s="133"/>
      <c r="D16" s="133"/>
      <c r="E16" s="133"/>
      <c r="F16" s="133"/>
      <c r="G16" s="133"/>
      <c r="H16" s="133"/>
      <c r="I16" s="133"/>
      <c r="J16" s="133"/>
      <c r="K16" s="133"/>
      <c r="L16" s="133"/>
      <c r="M16" s="208">
        <v>1</v>
      </c>
      <c r="N16" s="200" t="str">
        <f>IF(AND(M15=1,M16=2,M17=1,N8&gt;0),1,"")</f>
        <v/>
      </c>
      <c r="O16" s="93"/>
    </row>
    <row r="17" spans="1:19" x14ac:dyDescent="0.25">
      <c r="A17" s="133" t="s">
        <v>341</v>
      </c>
      <c r="B17" s="133"/>
      <c r="C17" s="133"/>
      <c r="D17" s="133"/>
      <c r="E17" s="133"/>
      <c r="F17" s="133"/>
      <c r="G17" s="133"/>
      <c r="H17" s="133"/>
      <c r="I17" s="133"/>
      <c r="J17" s="133"/>
      <c r="K17" s="133"/>
      <c r="L17" s="133"/>
      <c r="M17" s="208">
        <v>1</v>
      </c>
      <c r="N17" s="200" t="str">
        <f>IF(AND(M15=1,M16=1,M17=2,N8&gt;0),1,"")</f>
        <v/>
      </c>
      <c r="O17" s="93"/>
    </row>
    <row r="18" spans="1:19" x14ac:dyDescent="0.25">
      <c r="A18" s="209" t="s">
        <v>342</v>
      </c>
      <c r="B18" s="209"/>
      <c r="C18" s="209"/>
      <c r="D18" s="209"/>
      <c r="E18" s="209"/>
      <c r="F18" s="209"/>
      <c r="G18" s="209"/>
      <c r="H18" s="209"/>
      <c r="I18" s="209"/>
      <c r="J18" s="209"/>
      <c r="K18" s="209"/>
      <c r="L18" s="209"/>
      <c r="M18" s="209"/>
      <c r="N18" s="92"/>
      <c r="O18" s="93"/>
    </row>
    <row r="19" spans="1:19" x14ac:dyDescent="0.25">
      <c r="A19" s="133" t="s">
        <v>343</v>
      </c>
      <c r="B19" s="133"/>
      <c r="C19" s="133"/>
      <c r="D19" s="133"/>
      <c r="E19" s="133"/>
      <c r="F19" s="133"/>
      <c r="G19" s="133"/>
      <c r="H19" s="133"/>
      <c r="I19" s="133"/>
      <c r="J19" s="133"/>
      <c r="K19" s="133"/>
      <c r="L19" s="133"/>
      <c r="M19" s="208">
        <v>1</v>
      </c>
      <c r="N19" s="200" t="str">
        <f>IF(AND(M19=2,M20=1,N8&gt;0),2,"")</f>
        <v/>
      </c>
      <c r="O19" s="93"/>
    </row>
    <row r="20" spans="1:19" x14ac:dyDescent="0.25">
      <c r="A20" s="133" t="s">
        <v>344</v>
      </c>
      <c r="B20" s="133"/>
      <c r="C20" s="133"/>
      <c r="D20" s="133"/>
      <c r="E20" s="133"/>
      <c r="F20" s="133"/>
      <c r="G20" s="133"/>
      <c r="H20" s="133"/>
      <c r="I20" s="133"/>
      <c r="J20" s="133"/>
      <c r="K20" s="133"/>
      <c r="L20" s="133"/>
      <c r="M20" s="208">
        <v>1</v>
      </c>
      <c r="N20" s="200" t="str">
        <f>IF(AND(M19=1,M20=2,N8&gt;0),1,"")</f>
        <v/>
      </c>
      <c r="O20" s="93"/>
    </row>
    <row r="21" spans="1:19" x14ac:dyDescent="0.25">
      <c r="A21" s="210"/>
      <c r="B21" s="210"/>
      <c r="C21" s="210"/>
      <c r="D21" s="210"/>
      <c r="E21" s="210"/>
      <c r="F21" s="210"/>
      <c r="G21" s="210"/>
      <c r="H21" s="210"/>
      <c r="I21" s="210"/>
      <c r="J21" s="210"/>
      <c r="K21" s="210"/>
      <c r="L21" s="210"/>
      <c r="M21" s="211"/>
      <c r="N21" s="212">
        <f>SUM(N8:N20)</f>
        <v>1</v>
      </c>
      <c r="O21" s="93"/>
    </row>
    <row r="22" spans="1:19" x14ac:dyDescent="0.25">
      <c r="A22" s="87" t="s">
        <v>345</v>
      </c>
      <c r="B22" s="87"/>
      <c r="C22" s="213">
        <f>N21</f>
        <v>1</v>
      </c>
      <c r="D22" s="86" t="str">
        <f>IF(C22&gt;3,"მოკლე QT სინდრომის მაღალი ალბათობა",IF(C22=3,"მოკლე QT სინდრომის საშუალო ალბათობა",IF(C22&lt;3,"მოკლე QT სინდრომის დაბალი ალბათობა","")))</f>
        <v>მოკლე QT სინდრომის დაბალი ალბათობა</v>
      </c>
      <c r="E22" s="210"/>
      <c r="F22" s="210"/>
      <c r="G22" s="210"/>
      <c r="H22" s="210"/>
      <c r="I22" s="210"/>
      <c r="J22" s="210"/>
      <c r="K22" s="210"/>
      <c r="L22" s="210"/>
      <c r="M22" s="200"/>
      <c r="N22" s="92"/>
      <c r="O22" s="93"/>
    </row>
    <row r="23" spans="1:19" x14ac:dyDescent="0.25">
      <c r="M23" s="214"/>
    </row>
    <row r="24" spans="1:19" x14ac:dyDescent="0.25">
      <c r="A24" s="88" t="s">
        <v>323</v>
      </c>
      <c r="B24" s="88"/>
      <c r="C24" s="88"/>
      <c r="D24" s="88"/>
      <c r="E24" s="88"/>
      <c r="F24" s="88"/>
      <c r="G24" s="88"/>
      <c r="H24" s="88"/>
      <c r="I24" s="88"/>
      <c r="J24" s="88"/>
      <c r="K24" s="88"/>
      <c r="L24" s="88"/>
      <c r="M24" s="88"/>
      <c r="N24" s="88"/>
      <c r="O24" s="88"/>
      <c r="P24" s="64" t="s">
        <v>335</v>
      </c>
      <c r="S24" s="64">
        <v>2</v>
      </c>
    </row>
    <row r="25" spans="1:19" x14ac:dyDescent="0.25">
      <c r="A25" s="88"/>
      <c r="B25" s="88"/>
      <c r="C25" s="88"/>
      <c r="D25" s="88"/>
      <c r="E25" s="88"/>
      <c r="F25" s="88"/>
      <c r="G25" s="88"/>
      <c r="H25" s="88"/>
      <c r="I25" s="88"/>
      <c r="J25" s="88"/>
      <c r="K25" s="88"/>
      <c r="L25" s="88"/>
      <c r="M25" s="88"/>
      <c r="N25" s="88"/>
      <c r="O25" s="88"/>
      <c r="P25" s="64" t="s">
        <v>336</v>
      </c>
      <c r="S25" s="64">
        <v>2</v>
      </c>
    </row>
    <row r="26" spans="1:19" x14ac:dyDescent="0.25">
      <c r="P26" s="64" t="s">
        <v>337</v>
      </c>
      <c r="S26" s="64">
        <v>1</v>
      </c>
    </row>
    <row r="27" spans="1:19" ht="14.45" customHeight="1" x14ac:dyDescent="0.25">
      <c r="B27" s="90" t="s">
        <v>347</v>
      </c>
      <c r="C27" s="90"/>
      <c r="D27" s="90"/>
      <c r="E27" s="90"/>
      <c r="F27" s="90"/>
      <c r="G27" s="90"/>
      <c r="H27" s="90"/>
      <c r="I27" s="90"/>
      <c r="J27" s="90"/>
      <c r="K27" s="90"/>
      <c r="L27" s="90"/>
      <c r="M27" s="90"/>
      <c r="N27" s="90"/>
      <c r="O27" s="90"/>
      <c r="P27" s="64" t="s">
        <v>338</v>
      </c>
      <c r="S27" s="64">
        <v>1</v>
      </c>
    </row>
    <row r="28" spans="1:19" x14ac:dyDescent="0.25">
      <c r="B28" s="90"/>
      <c r="C28" s="90"/>
      <c r="D28" s="90"/>
      <c r="E28" s="90"/>
      <c r="F28" s="90"/>
      <c r="G28" s="90"/>
      <c r="H28" s="90"/>
      <c r="I28" s="90"/>
      <c r="J28" s="90"/>
      <c r="K28" s="90"/>
      <c r="L28" s="90"/>
      <c r="M28" s="90"/>
      <c r="N28" s="90"/>
      <c r="O28" s="90"/>
    </row>
    <row r="30" spans="1:19" x14ac:dyDescent="0.25">
      <c r="B30" s="90" t="s">
        <v>348</v>
      </c>
      <c r="C30" s="90"/>
      <c r="D30" s="90"/>
      <c r="E30" s="90"/>
      <c r="F30" s="90"/>
      <c r="G30" s="90"/>
      <c r="H30" s="90"/>
      <c r="I30" s="90"/>
      <c r="J30" s="90"/>
      <c r="K30" s="90"/>
      <c r="L30" s="90"/>
      <c r="M30" s="90"/>
      <c r="N30" s="90"/>
      <c r="O30" s="90"/>
    </row>
    <row r="31" spans="1:19" x14ac:dyDescent="0.25">
      <c r="B31" s="90"/>
      <c r="C31" s="90"/>
      <c r="D31" s="90"/>
      <c r="E31" s="90"/>
      <c r="F31" s="90"/>
      <c r="G31" s="90"/>
      <c r="H31" s="90"/>
      <c r="I31" s="90"/>
      <c r="J31" s="90"/>
      <c r="K31" s="90"/>
      <c r="L31" s="90"/>
      <c r="M31" s="90"/>
      <c r="N31" s="90"/>
      <c r="O31" s="90"/>
    </row>
    <row r="32" spans="1:19" x14ac:dyDescent="0.25">
      <c r="B32" s="215"/>
      <c r="C32" s="215"/>
      <c r="D32" s="215"/>
      <c r="E32" s="215"/>
      <c r="F32" s="215"/>
      <c r="G32" s="215"/>
      <c r="H32" s="215"/>
      <c r="I32" s="215"/>
      <c r="J32" s="215"/>
      <c r="K32" s="215"/>
      <c r="L32" s="215"/>
      <c r="M32" s="215"/>
      <c r="N32" s="215"/>
      <c r="O32" s="215"/>
    </row>
    <row r="33" spans="1:15" x14ac:dyDescent="0.25">
      <c r="B33" s="90" t="s">
        <v>251</v>
      </c>
      <c r="C33" s="90"/>
      <c r="D33" s="90"/>
      <c r="E33" s="90"/>
      <c r="F33" s="90"/>
      <c r="G33" s="90"/>
      <c r="H33" s="90"/>
      <c r="I33" s="90"/>
      <c r="J33" s="90"/>
      <c r="K33" s="90"/>
      <c r="L33" s="90"/>
      <c r="M33" s="90"/>
      <c r="N33" s="90"/>
      <c r="O33" s="90"/>
    </row>
    <row r="34" spans="1:15" x14ac:dyDescent="0.25">
      <c r="B34" s="90"/>
      <c r="C34" s="90"/>
      <c r="D34" s="90"/>
      <c r="E34" s="90"/>
      <c r="F34" s="90"/>
      <c r="G34" s="90"/>
      <c r="H34" s="90"/>
      <c r="I34" s="90"/>
      <c r="J34" s="90"/>
      <c r="K34" s="90"/>
      <c r="L34" s="90"/>
      <c r="M34" s="90"/>
      <c r="N34" s="90"/>
      <c r="O34" s="90"/>
    </row>
    <row r="36" spans="1:15" x14ac:dyDescent="0.25">
      <c r="B36" s="2" t="s">
        <v>349</v>
      </c>
    </row>
    <row r="39" spans="1:15" x14ac:dyDescent="0.25">
      <c r="A39" s="88" t="s">
        <v>324</v>
      </c>
      <c r="B39" s="88"/>
      <c r="C39" s="88"/>
      <c r="D39" s="88"/>
      <c r="E39" s="88"/>
      <c r="F39" s="88"/>
      <c r="G39" s="88"/>
      <c r="H39" s="88"/>
      <c r="I39" s="88"/>
      <c r="J39" s="88"/>
      <c r="K39" s="88"/>
      <c r="L39" s="88"/>
      <c r="M39" s="88"/>
      <c r="N39" s="88"/>
      <c r="O39" s="88"/>
    </row>
    <row r="40" spans="1:15" x14ac:dyDescent="0.25">
      <c r="A40" s="88"/>
      <c r="B40" s="88"/>
      <c r="C40" s="88"/>
      <c r="D40" s="88"/>
      <c r="E40" s="88"/>
      <c r="F40" s="88"/>
      <c r="G40" s="88"/>
      <c r="H40" s="88"/>
      <c r="I40" s="88"/>
      <c r="J40" s="88"/>
      <c r="K40" s="88"/>
      <c r="L40" s="88"/>
      <c r="M40" s="88"/>
      <c r="N40" s="88"/>
      <c r="O40" s="88"/>
    </row>
    <row r="41" spans="1:15" ht="15.75" thickBot="1" x14ac:dyDescent="0.3"/>
    <row r="42" spans="1:15" x14ac:dyDescent="0.25">
      <c r="A42" s="216" t="s">
        <v>31</v>
      </c>
      <c r="B42" s="217" t="s">
        <v>32</v>
      </c>
      <c r="C42" s="217"/>
      <c r="D42" s="218" t="s">
        <v>151</v>
      </c>
      <c r="E42" s="218"/>
      <c r="F42" s="218"/>
      <c r="G42" s="218"/>
      <c r="H42" s="218"/>
      <c r="I42" s="218"/>
      <c r="J42" s="218" t="s">
        <v>152</v>
      </c>
      <c r="K42" s="218"/>
      <c r="L42" s="218"/>
      <c r="M42" s="218"/>
      <c r="N42" s="218"/>
      <c r="O42" s="219"/>
    </row>
    <row r="43" spans="1:15" ht="17.100000000000001" customHeight="1" x14ac:dyDescent="0.25">
      <c r="A43" s="220" t="s">
        <v>139</v>
      </c>
      <c r="B43" s="104" t="s">
        <v>143</v>
      </c>
      <c r="C43" s="104"/>
      <c r="D43" s="131" t="s">
        <v>325</v>
      </c>
      <c r="E43" s="131"/>
      <c r="F43" s="131"/>
      <c r="G43" s="131"/>
      <c r="H43" s="131"/>
      <c r="I43" s="131"/>
      <c r="J43" s="184" t="s">
        <v>804</v>
      </c>
      <c r="K43" s="184"/>
      <c r="L43" s="184"/>
      <c r="M43" s="184"/>
      <c r="N43" s="184"/>
      <c r="O43" s="184"/>
    </row>
    <row r="44" spans="1:15" ht="18" x14ac:dyDescent="0.25">
      <c r="A44" s="220" t="s">
        <v>326</v>
      </c>
      <c r="B44" s="104" t="s">
        <v>142</v>
      </c>
      <c r="C44" s="104"/>
      <c r="D44" s="131" t="s">
        <v>325</v>
      </c>
      <c r="E44" s="131"/>
      <c r="F44" s="131"/>
      <c r="G44" s="131"/>
      <c r="H44" s="131"/>
      <c r="I44" s="131"/>
      <c r="J44" s="221" t="s">
        <v>805</v>
      </c>
      <c r="K44" s="221"/>
      <c r="L44" s="221"/>
      <c r="M44" s="221"/>
      <c r="N44" s="221"/>
      <c r="O44" s="221"/>
    </row>
    <row r="45" spans="1:15" ht="18" x14ac:dyDescent="0.25">
      <c r="A45" s="222" t="s">
        <v>137</v>
      </c>
      <c r="B45" s="223" t="s">
        <v>149</v>
      </c>
      <c r="C45" s="224"/>
      <c r="D45" s="225" t="s">
        <v>325</v>
      </c>
      <c r="E45" s="226"/>
      <c r="F45" s="226"/>
      <c r="G45" s="226"/>
      <c r="H45" s="226"/>
      <c r="I45" s="227"/>
      <c r="J45" s="228" t="s">
        <v>806</v>
      </c>
      <c r="K45" s="229"/>
      <c r="L45" s="229"/>
      <c r="M45" s="229"/>
      <c r="N45" s="229"/>
      <c r="O45" s="230"/>
    </row>
    <row r="46" spans="1:15" x14ac:dyDescent="0.25">
      <c r="A46" s="79" t="s">
        <v>327</v>
      </c>
      <c r="B46" s="104" t="s">
        <v>268</v>
      </c>
      <c r="C46" s="104"/>
      <c r="D46" s="104" t="s">
        <v>325</v>
      </c>
      <c r="E46" s="104"/>
      <c r="F46" s="104"/>
      <c r="G46" s="104"/>
      <c r="H46" s="104"/>
      <c r="I46" s="104"/>
      <c r="J46" s="39" t="s">
        <v>807</v>
      </c>
      <c r="K46" s="39"/>
      <c r="L46" s="39"/>
      <c r="M46" s="39"/>
      <c r="N46" s="39"/>
      <c r="O46" s="39"/>
    </row>
    <row r="49" spans="1:16" x14ac:dyDescent="0.25">
      <c r="A49" s="88" t="s">
        <v>351</v>
      </c>
      <c r="B49" s="88"/>
      <c r="C49" s="88"/>
      <c r="D49" s="88"/>
      <c r="E49" s="88"/>
      <c r="F49" s="88"/>
      <c r="G49" s="88"/>
      <c r="H49" s="88"/>
      <c r="I49" s="88"/>
      <c r="J49" s="88"/>
      <c r="K49" s="88"/>
      <c r="L49" s="88"/>
      <c r="M49" s="88"/>
      <c r="N49" s="88"/>
      <c r="O49" s="88"/>
    </row>
    <row r="50" spans="1:16" x14ac:dyDescent="0.25">
      <c r="A50" s="88"/>
      <c r="B50" s="88"/>
      <c r="C50" s="88"/>
      <c r="D50" s="88"/>
      <c r="E50" s="88"/>
      <c r="F50" s="88"/>
      <c r="G50" s="88"/>
      <c r="H50" s="88"/>
      <c r="I50" s="88"/>
      <c r="J50" s="88"/>
      <c r="K50" s="88"/>
      <c r="L50" s="88"/>
      <c r="M50" s="88"/>
      <c r="N50" s="88"/>
      <c r="O50" s="88"/>
    </row>
    <row r="53" spans="1:16" x14ac:dyDescent="0.25">
      <c r="K53" s="214"/>
      <c r="P53" s="64" t="s">
        <v>353</v>
      </c>
    </row>
    <row r="54" spans="1:16" x14ac:dyDescent="0.25">
      <c r="G54" s="2" t="s">
        <v>352</v>
      </c>
      <c r="K54" s="214">
        <v>1</v>
      </c>
      <c r="P54" s="64" t="s">
        <v>354</v>
      </c>
    </row>
    <row r="55" spans="1:16" x14ac:dyDescent="0.25">
      <c r="P55" s="64" t="s">
        <v>355</v>
      </c>
    </row>
    <row r="56" spans="1:16" x14ac:dyDescent="0.25">
      <c r="J56" s="231" t="str">
        <f>IF(K54&gt;1,"↓","")</f>
        <v/>
      </c>
      <c r="K56" s="231"/>
      <c r="L56" s="231"/>
    </row>
    <row r="57" spans="1:16" x14ac:dyDescent="0.25">
      <c r="H57" s="87" t="str">
        <f>IF(K54=2,"მოკლე QT სინდრომი",IF(K54=3,"მოკლე QT სინდრომი",IF(K54=4,"კარნიტინის სისტემური დეფიციტის სინდრომი (PSCD)","")))</f>
        <v/>
      </c>
      <c r="I57" s="87"/>
      <c r="J57" s="87"/>
      <c r="K57" s="87"/>
      <c r="L57" s="87"/>
      <c r="M57" s="87"/>
      <c r="N57" s="87"/>
    </row>
  </sheetData>
  <sheetProtection algorithmName="SHA-512" hashValue="xu+4+WsKPo5GFQ1jiqL/Gr32r7sEIg0VjF+PMsBe5SfSiEGbXCtFkTlgNMs+7a0REaYByRu+XKNffHKciNbX4A==" saltValue="+3XOX7KShVkL4hJfGKQzIw==" spinCount="100000" sheet="1" objects="1" scenarios="1"/>
  <mergeCells count="36">
    <mergeCell ref="B33:O34"/>
    <mergeCell ref="A49:O50"/>
    <mergeCell ref="J56:L56"/>
    <mergeCell ref="H57:N57"/>
    <mergeCell ref="B30:O31"/>
    <mergeCell ref="A39:O40"/>
    <mergeCell ref="B42:C42"/>
    <mergeCell ref="D42:I42"/>
    <mergeCell ref="J42:O42"/>
    <mergeCell ref="B43:C43"/>
    <mergeCell ref="D46:I46"/>
    <mergeCell ref="J46:O46"/>
    <mergeCell ref="D43:I43"/>
    <mergeCell ref="J43:O43"/>
    <mergeCell ref="B44:C44"/>
    <mergeCell ref="D44:I44"/>
    <mergeCell ref="A20:L20"/>
    <mergeCell ref="A1:O2"/>
    <mergeCell ref="A24:O25"/>
    <mergeCell ref="A22:B22"/>
    <mergeCell ref="B27:O28"/>
    <mergeCell ref="A15:L15"/>
    <mergeCell ref="A16:L16"/>
    <mergeCell ref="A17:L17"/>
    <mergeCell ref="A18:M18"/>
    <mergeCell ref="A19:L19"/>
    <mergeCell ref="A6:L6"/>
    <mergeCell ref="A10:L10"/>
    <mergeCell ref="A11:L11"/>
    <mergeCell ref="A12:L12"/>
    <mergeCell ref="A13:L13"/>
    <mergeCell ref="J44:O44"/>
    <mergeCell ref="J45:O45"/>
    <mergeCell ref="B45:C45"/>
    <mergeCell ref="D45:I45"/>
    <mergeCell ref="B46:C46"/>
  </mergeCells>
  <hyperlinks>
    <hyperlink ref="A1:O2" location="Main!A1" display="გრძელი QT სინდრომი (Long QT syndrome - LQS)" xr:uid="{A30BC434-CE5C-4B54-8F01-52487C3085B3}"/>
    <hyperlink ref="A24:O25" location="Main!A1" display="გრძელი QT სინდრომი (Long QT syndrome - LQS)" xr:uid="{78446017-62FD-4EB0-B105-0A395264AF6F}"/>
    <hyperlink ref="A39:O40" location="Main!A1" display="გრძელი QT სინდრომი (Long QT syndrome - LQS)" xr:uid="{23C484D3-877F-4A16-A9B0-0E109088FAC4}"/>
    <hyperlink ref="A49:O50" location="Main!A1" display="გრძელი QT სინდრომი (Long QT syndrome - LQS)" xr:uid="{7E04FE2D-76B4-4275-8F1B-47D8F6378FCD}"/>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5" r:id="rId3" name="Drop Down 1">
              <controlPr defaultSize="0" autoLine="0" autoPict="0">
                <anchor moveWithCells="1">
                  <from>
                    <xdr:col>8</xdr:col>
                    <xdr:colOff>400050</xdr:colOff>
                    <xdr:row>7</xdr:row>
                    <xdr:rowOff>9525</xdr:rowOff>
                  </from>
                  <to>
                    <xdr:col>13</xdr:col>
                    <xdr:colOff>0</xdr:colOff>
                    <xdr:row>7</xdr:row>
                    <xdr:rowOff>180975</xdr:rowOff>
                  </to>
                </anchor>
              </controlPr>
            </control>
          </mc:Choice>
        </mc:AlternateContent>
        <mc:AlternateContent xmlns:mc="http://schemas.openxmlformats.org/markup-compatibility/2006">
          <mc:Choice Requires="x14">
            <control shapeId="6150" r:id="rId4" name="Option Button 6">
              <controlPr locked="0" defaultSize="0" autoFill="0" autoLine="0" autoPict="0">
                <anchor moveWithCells="1">
                  <from>
                    <xdr:col>12</xdr:col>
                    <xdr:colOff>209550</xdr:colOff>
                    <xdr:row>8</xdr:row>
                    <xdr:rowOff>180975</xdr:rowOff>
                  </from>
                  <to>
                    <xdr:col>12</xdr:col>
                    <xdr:colOff>609600</xdr:colOff>
                    <xdr:row>9</xdr:row>
                    <xdr:rowOff>180975</xdr:rowOff>
                  </to>
                </anchor>
              </controlPr>
            </control>
          </mc:Choice>
        </mc:AlternateContent>
        <mc:AlternateContent xmlns:mc="http://schemas.openxmlformats.org/markup-compatibility/2006">
          <mc:Choice Requires="x14">
            <control shapeId="6154" r:id="rId5" name="Drop Down 10">
              <controlPr locked="0" defaultSize="0" autoLine="0" autoPict="0">
                <anchor moveWithCells="1">
                  <from>
                    <xdr:col>12</xdr:col>
                    <xdr:colOff>9525</xdr:colOff>
                    <xdr:row>12</xdr:row>
                    <xdr:rowOff>0</xdr:rowOff>
                  </from>
                  <to>
                    <xdr:col>13</xdr:col>
                    <xdr:colOff>0</xdr:colOff>
                    <xdr:row>13</xdr:row>
                    <xdr:rowOff>0</xdr:rowOff>
                  </to>
                </anchor>
              </controlPr>
            </control>
          </mc:Choice>
        </mc:AlternateContent>
        <mc:AlternateContent xmlns:mc="http://schemas.openxmlformats.org/markup-compatibility/2006">
          <mc:Choice Requires="x14">
            <control shapeId="6158" r:id="rId6" name="Option Button 14">
              <controlPr locked="0" defaultSize="0" autoFill="0" autoLine="0" autoPict="0">
                <anchor moveWithCells="1">
                  <from>
                    <xdr:col>12</xdr:col>
                    <xdr:colOff>209550</xdr:colOff>
                    <xdr:row>10</xdr:row>
                    <xdr:rowOff>9525</xdr:rowOff>
                  </from>
                  <to>
                    <xdr:col>12</xdr:col>
                    <xdr:colOff>609600</xdr:colOff>
                    <xdr:row>11</xdr:row>
                    <xdr:rowOff>9525</xdr:rowOff>
                  </to>
                </anchor>
              </controlPr>
            </control>
          </mc:Choice>
        </mc:AlternateContent>
        <mc:AlternateContent xmlns:mc="http://schemas.openxmlformats.org/markup-compatibility/2006">
          <mc:Choice Requires="x14">
            <control shapeId="6159" r:id="rId7" name="Option Button 15">
              <controlPr locked="0" defaultSize="0" autoFill="0" autoLine="0" autoPict="0">
                <anchor moveWithCells="1">
                  <from>
                    <xdr:col>12</xdr:col>
                    <xdr:colOff>219075</xdr:colOff>
                    <xdr:row>11</xdr:row>
                    <xdr:rowOff>9525</xdr:rowOff>
                  </from>
                  <to>
                    <xdr:col>13</xdr:col>
                    <xdr:colOff>9525</xdr:colOff>
                    <xdr:row>12</xdr:row>
                    <xdr:rowOff>9525</xdr:rowOff>
                  </to>
                </anchor>
              </controlPr>
            </control>
          </mc:Choice>
        </mc:AlternateContent>
        <mc:AlternateContent xmlns:mc="http://schemas.openxmlformats.org/markup-compatibility/2006">
          <mc:Choice Requires="x14">
            <control shapeId="6164" r:id="rId8" name="Drop Down 20">
              <controlPr locked="0" defaultSize="0" autoLine="0" autoPict="0">
                <anchor moveWithCells="1">
                  <from>
                    <xdr:col>12</xdr:col>
                    <xdr:colOff>0</xdr:colOff>
                    <xdr:row>13</xdr:row>
                    <xdr:rowOff>180975</xdr:rowOff>
                  </from>
                  <to>
                    <xdr:col>12</xdr:col>
                    <xdr:colOff>600075</xdr:colOff>
                    <xdr:row>14</xdr:row>
                    <xdr:rowOff>180975</xdr:rowOff>
                  </to>
                </anchor>
              </controlPr>
            </control>
          </mc:Choice>
        </mc:AlternateContent>
        <mc:AlternateContent xmlns:mc="http://schemas.openxmlformats.org/markup-compatibility/2006">
          <mc:Choice Requires="x14">
            <control shapeId="6165" r:id="rId9" name="Drop Down 21">
              <controlPr locked="0" defaultSize="0" autoLine="0" autoPict="0">
                <anchor moveWithCells="1">
                  <from>
                    <xdr:col>12</xdr:col>
                    <xdr:colOff>0</xdr:colOff>
                    <xdr:row>15</xdr:row>
                    <xdr:rowOff>0</xdr:rowOff>
                  </from>
                  <to>
                    <xdr:col>12</xdr:col>
                    <xdr:colOff>600075</xdr:colOff>
                    <xdr:row>16</xdr:row>
                    <xdr:rowOff>0</xdr:rowOff>
                  </to>
                </anchor>
              </controlPr>
            </control>
          </mc:Choice>
        </mc:AlternateContent>
        <mc:AlternateContent xmlns:mc="http://schemas.openxmlformats.org/markup-compatibility/2006">
          <mc:Choice Requires="x14">
            <control shapeId="6166" r:id="rId10" name="Drop Down 22">
              <controlPr locked="0" defaultSize="0" autoLine="0" autoPict="0">
                <anchor moveWithCells="1">
                  <from>
                    <xdr:col>12</xdr:col>
                    <xdr:colOff>0</xdr:colOff>
                    <xdr:row>16</xdr:row>
                    <xdr:rowOff>0</xdr:rowOff>
                  </from>
                  <to>
                    <xdr:col>12</xdr:col>
                    <xdr:colOff>600075</xdr:colOff>
                    <xdr:row>16</xdr:row>
                    <xdr:rowOff>180975</xdr:rowOff>
                  </to>
                </anchor>
              </controlPr>
            </control>
          </mc:Choice>
        </mc:AlternateContent>
        <mc:AlternateContent xmlns:mc="http://schemas.openxmlformats.org/markup-compatibility/2006">
          <mc:Choice Requires="x14">
            <control shapeId="6167" r:id="rId11" name="Drop Down 23">
              <controlPr locked="0" defaultSize="0" autoLine="0" autoPict="0">
                <anchor moveWithCells="1">
                  <from>
                    <xdr:col>12</xdr:col>
                    <xdr:colOff>0</xdr:colOff>
                    <xdr:row>18</xdr:row>
                    <xdr:rowOff>0</xdr:rowOff>
                  </from>
                  <to>
                    <xdr:col>12</xdr:col>
                    <xdr:colOff>600075</xdr:colOff>
                    <xdr:row>19</xdr:row>
                    <xdr:rowOff>0</xdr:rowOff>
                  </to>
                </anchor>
              </controlPr>
            </control>
          </mc:Choice>
        </mc:AlternateContent>
        <mc:AlternateContent xmlns:mc="http://schemas.openxmlformats.org/markup-compatibility/2006">
          <mc:Choice Requires="x14">
            <control shapeId="6168" r:id="rId12" name="Drop Down 24">
              <controlPr locked="0" defaultSize="0" autoLine="0" autoPict="0">
                <anchor moveWithCells="1">
                  <from>
                    <xdr:col>12</xdr:col>
                    <xdr:colOff>0</xdr:colOff>
                    <xdr:row>19</xdr:row>
                    <xdr:rowOff>0</xdr:rowOff>
                  </from>
                  <to>
                    <xdr:col>12</xdr:col>
                    <xdr:colOff>600075</xdr:colOff>
                    <xdr:row>20</xdr:row>
                    <xdr:rowOff>0</xdr:rowOff>
                  </to>
                </anchor>
              </controlPr>
            </control>
          </mc:Choice>
        </mc:AlternateContent>
        <mc:AlternateContent xmlns:mc="http://schemas.openxmlformats.org/markup-compatibility/2006">
          <mc:Choice Requires="x14">
            <control shapeId="6169" r:id="rId13" name="Drop Down 25">
              <controlPr defaultSize="0" autoLine="0" autoPict="0">
                <anchor moveWithCells="1">
                  <from>
                    <xdr:col>9</xdr:col>
                    <xdr:colOff>381000</xdr:colOff>
                    <xdr:row>53</xdr:row>
                    <xdr:rowOff>19050</xdr:rowOff>
                  </from>
                  <to>
                    <xdr:col>11</xdr:col>
                    <xdr:colOff>504825</xdr:colOff>
                    <xdr:row>54</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AF4B9-98E2-48D7-A1CC-5247A0A3B06F}">
  <dimension ref="A1:O38"/>
  <sheetViews>
    <sheetView workbookViewId="0">
      <selection activeCell="Q36" sqref="A1:XFD1048576"/>
    </sheetView>
  </sheetViews>
  <sheetFormatPr defaultColWidth="8.75" defaultRowHeight="15" x14ac:dyDescent="0.25"/>
  <cols>
    <col min="1" max="14" width="8.75" style="2"/>
    <col min="15" max="15" width="8.75" style="65"/>
    <col min="16" max="16384" width="8.75" style="2"/>
  </cols>
  <sheetData>
    <row r="1" spans="1:15" x14ac:dyDescent="0.25">
      <c r="A1" s="15" t="s">
        <v>356</v>
      </c>
      <c r="B1" s="15"/>
      <c r="C1" s="15"/>
      <c r="D1" s="15"/>
      <c r="E1" s="15"/>
      <c r="F1" s="15"/>
      <c r="G1" s="15"/>
      <c r="H1" s="15"/>
      <c r="I1" s="15"/>
      <c r="J1" s="15"/>
      <c r="K1" s="15"/>
      <c r="L1" s="15"/>
      <c r="M1" s="15"/>
      <c r="N1" s="15"/>
      <c r="O1" s="15"/>
    </row>
    <row r="2" spans="1:15" x14ac:dyDescent="0.25">
      <c r="A2" s="15"/>
      <c r="B2" s="15"/>
      <c r="C2" s="15"/>
      <c r="D2" s="15"/>
      <c r="E2" s="15"/>
      <c r="F2" s="15"/>
      <c r="G2" s="15"/>
      <c r="H2" s="15"/>
      <c r="I2" s="15"/>
      <c r="J2" s="15"/>
      <c r="K2" s="15"/>
      <c r="L2" s="15"/>
      <c r="M2" s="15"/>
      <c r="N2" s="15"/>
      <c r="O2" s="15"/>
    </row>
    <row r="4" spans="1:15" x14ac:dyDescent="0.25">
      <c r="A4" s="88" t="s">
        <v>357</v>
      </c>
      <c r="B4" s="88"/>
      <c r="C4" s="88"/>
      <c r="D4" s="88"/>
      <c r="E4" s="88"/>
      <c r="F4" s="88"/>
      <c r="G4" s="88"/>
      <c r="H4" s="88"/>
      <c r="I4" s="88"/>
      <c r="J4" s="88"/>
      <c r="K4" s="88"/>
      <c r="L4" s="88"/>
      <c r="M4" s="88"/>
      <c r="N4" s="88"/>
      <c r="O4" s="88"/>
    </row>
    <row r="5" spans="1:15" x14ac:dyDescent="0.25">
      <c r="A5" s="88"/>
      <c r="B5" s="88"/>
      <c r="C5" s="88"/>
      <c r="D5" s="88"/>
      <c r="E5" s="88"/>
      <c r="F5" s="88"/>
      <c r="G5" s="88"/>
      <c r="H5" s="88"/>
      <c r="I5" s="88"/>
      <c r="J5" s="88"/>
      <c r="K5" s="88"/>
      <c r="L5" s="88"/>
      <c r="M5" s="88"/>
      <c r="N5" s="88"/>
      <c r="O5" s="88"/>
    </row>
    <row r="7" spans="1:15" ht="14.45" customHeight="1" x14ac:dyDescent="0.25">
      <c r="B7" s="90" t="s">
        <v>359</v>
      </c>
      <c r="C7" s="90"/>
      <c r="D7" s="90"/>
      <c r="E7" s="90"/>
      <c r="F7" s="90"/>
      <c r="G7" s="90"/>
      <c r="H7" s="90"/>
      <c r="I7" s="90"/>
      <c r="J7" s="90"/>
      <c r="K7" s="90"/>
      <c r="L7" s="90"/>
      <c r="M7" s="90"/>
      <c r="N7" s="90"/>
      <c r="O7" s="90"/>
    </row>
    <row r="8" spans="1:15" x14ac:dyDescent="0.25">
      <c r="B8" s="90"/>
      <c r="C8" s="90"/>
      <c r="D8" s="90"/>
      <c r="E8" s="90"/>
      <c r="F8" s="90"/>
      <c r="G8" s="90"/>
      <c r="H8" s="90"/>
      <c r="I8" s="90"/>
      <c r="J8" s="90"/>
      <c r="K8" s="90"/>
      <c r="L8" s="90"/>
      <c r="M8" s="90"/>
      <c r="N8" s="90"/>
      <c r="O8" s="90"/>
    </row>
    <row r="10" spans="1:15" x14ac:dyDescent="0.25">
      <c r="B10" s="90" t="s">
        <v>251</v>
      </c>
      <c r="C10" s="90"/>
      <c r="D10" s="90"/>
      <c r="E10" s="90"/>
      <c r="F10" s="90"/>
      <c r="G10" s="90"/>
      <c r="H10" s="90"/>
      <c r="I10" s="90"/>
      <c r="J10" s="90"/>
      <c r="K10" s="90"/>
      <c r="L10" s="90"/>
      <c r="M10" s="90"/>
      <c r="N10" s="90"/>
      <c r="O10" s="90"/>
    </row>
    <row r="11" spans="1:15" x14ac:dyDescent="0.25">
      <c r="B11" s="90"/>
      <c r="C11" s="90"/>
      <c r="D11" s="90"/>
      <c r="E11" s="90"/>
      <c r="F11" s="90"/>
      <c r="G11" s="90"/>
      <c r="H11" s="90"/>
      <c r="I11" s="90"/>
      <c r="J11" s="90"/>
      <c r="K11" s="90"/>
      <c r="L11" s="90"/>
      <c r="M11" s="90"/>
      <c r="N11" s="90"/>
      <c r="O11" s="90"/>
    </row>
    <row r="13" spans="1:15" x14ac:dyDescent="0.25">
      <c r="B13" s="2" t="s">
        <v>349</v>
      </c>
    </row>
    <row r="16" spans="1:15" x14ac:dyDescent="0.25">
      <c r="A16" s="88" t="s">
        <v>358</v>
      </c>
      <c r="B16" s="88"/>
      <c r="C16" s="88"/>
      <c r="D16" s="88"/>
      <c r="E16" s="88"/>
      <c r="F16" s="88"/>
      <c r="G16" s="88"/>
      <c r="H16" s="88"/>
      <c r="I16" s="88"/>
      <c r="J16" s="88"/>
      <c r="K16" s="88"/>
      <c r="L16" s="88"/>
      <c r="M16" s="88"/>
      <c r="N16" s="88"/>
      <c r="O16" s="88"/>
    </row>
    <row r="17" spans="1:15" x14ac:dyDescent="0.25">
      <c r="A17" s="88"/>
      <c r="B17" s="88"/>
      <c r="C17" s="88"/>
      <c r="D17" s="88"/>
      <c r="E17" s="88"/>
      <c r="F17" s="88"/>
      <c r="G17" s="88"/>
      <c r="H17" s="88"/>
      <c r="I17" s="88"/>
      <c r="J17" s="88"/>
      <c r="K17" s="88"/>
      <c r="L17" s="88"/>
      <c r="M17" s="88"/>
      <c r="N17" s="88"/>
      <c r="O17" s="88"/>
    </row>
    <row r="18" spans="1:15" ht="15.75" thickBot="1" x14ac:dyDescent="0.3"/>
    <row r="19" spans="1:15" x14ac:dyDescent="0.25">
      <c r="A19" s="216" t="s">
        <v>31</v>
      </c>
      <c r="B19" s="217" t="s">
        <v>32</v>
      </c>
      <c r="C19" s="217"/>
      <c r="D19" s="218" t="s">
        <v>151</v>
      </c>
      <c r="E19" s="218"/>
      <c r="F19" s="218"/>
      <c r="G19" s="218"/>
      <c r="H19" s="218"/>
      <c r="I19" s="218"/>
      <c r="J19" s="218" t="s">
        <v>152</v>
      </c>
      <c r="K19" s="218"/>
      <c r="L19" s="218"/>
      <c r="M19" s="218"/>
      <c r="N19" s="218"/>
      <c r="O19" s="219"/>
    </row>
    <row r="20" spans="1:15" ht="17.100000000000001" customHeight="1" x14ac:dyDescent="0.25">
      <c r="A20" s="220" t="s">
        <v>360</v>
      </c>
      <c r="B20" s="104" t="s">
        <v>366</v>
      </c>
      <c r="C20" s="104"/>
      <c r="D20" s="131" t="s">
        <v>373</v>
      </c>
      <c r="E20" s="131"/>
      <c r="F20" s="131"/>
      <c r="G20" s="131"/>
      <c r="H20" s="131"/>
      <c r="I20" s="131"/>
      <c r="J20" s="184" t="s">
        <v>808</v>
      </c>
      <c r="K20" s="184"/>
      <c r="L20" s="184"/>
      <c r="M20" s="184"/>
      <c r="N20" s="184"/>
      <c r="O20" s="184"/>
    </row>
    <row r="21" spans="1:15" ht="18" x14ac:dyDescent="0.25">
      <c r="A21" s="220" t="s">
        <v>131</v>
      </c>
      <c r="B21" s="104" t="s">
        <v>142</v>
      </c>
      <c r="C21" s="104"/>
      <c r="D21" s="131" t="s">
        <v>370</v>
      </c>
      <c r="E21" s="131"/>
      <c r="F21" s="131"/>
      <c r="G21" s="131"/>
      <c r="H21" s="131"/>
      <c r="I21" s="131"/>
      <c r="J21" s="221" t="s">
        <v>809</v>
      </c>
      <c r="K21" s="221"/>
      <c r="L21" s="221"/>
      <c r="M21" s="221"/>
      <c r="N21" s="221"/>
      <c r="O21" s="221"/>
    </row>
    <row r="22" spans="1:15" ht="18" x14ac:dyDescent="0.25">
      <c r="A22" s="222" t="s">
        <v>361</v>
      </c>
      <c r="B22" s="223" t="s">
        <v>143</v>
      </c>
      <c r="C22" s="224"/>
      <c r="D22" s="225" t="s">
        <v>370</v>
      </c>
      <c r="E22" s="226"/>
      <c r="F22" s="226"/>
      <c r="G22" s="226"/>
      <c r="H22" s="226"/>
      <c r="I22" s="227"/>
      <c r="J22" s="228" t="s">
        <v>810</v>
      </c>
      <c r="K22" s="229"/>
      <c r="L22" s="229"/>
      <c r="M22" s="229"/>
      <c r="N22" s="229"/>
      <c r="O22" s="230"/>
    </row>
    <row r="23" spans="1:15" x14ac:dyDescent="0.25">
      <c r="A23" s="79" t="s">
        <v>362</v>
      </c>
      <c r="B23" s="104" t="s">
        <v>311</v>
      </c>
      <c r="C23" s="104"/>
      <c r="D23" s="104" t="s">
        <v>374</v>
      </c>
      <c r="E23" s="104"/>
      <c r="F23" s="104"/>
      <c r="G23" s="104"/>
      <c r="H23" s="104"/>
      <c r="I23" s="104"/>
      <c r="J23" s="39" t="s">
        <v>376</v>
      </c>
      <c r="K23" s="39"/>
      <c r="L23" s="39"/>
      <c r="M23" s="39"/>
      <c r="N23" s="39"/>
      <c r="O23" s="39"/>
    </row>
    <row r="24" spans="1:15" x14ac:dyDescent="0.25">
      <c r="A24" s="79" t="s">
        <v>363</v>
      </c>
      <c r="B24" s="104" t="s">
        <v>367</v>
      </c>
      <c r="C24" s="104"/>
      <c r="D24" s="104" t="s">
        <v>375</v>
      </c>
      <c r="E24" s="104"/>
      <c r="F24" s="104"/>
      <c r="G24" s="104"/>
      <c r="H24" s="104"/>
      <c r="I24" s="104"/>
      <c r="J24" s="39" t="s">
        <v>377</v>
      </c>
      <c r="K24" s="39"/>
      <c r="L24" s="39"/>
      <c r="M24" s="39"/>
      <c r="N24" s="39"/>
      <c r="O24" s="39"/>
    </row>
    <row r="25" spans="1:15" x14ac:dyDescent="0.25">
      <c r="A25" s="79" t="s">
        <v>314</v>
      </c>
      <c r="B25" s="104" t="s">
        <v>315</v>
      </c>
      <c r="C25" s="104"/>
      <c r="D25" s="104" t="s">
        <v>373</v>
      </c>
      <c r="E25" s="104"/>
      <c r="F25" s="104"/>
      <c r="G25" s="104"/>
      <c r="H25" s="104"/>
      <c r="I25" s="104"/>
      <c r="J25" s="39" t="s">
        <v>378</v>
      </c>
      <c r="K25" s="39"/>
      <c r="L25" s="39"/>
      <c r="M25" s="39"/>
      <c r="N25" s="39"/>
      <c r="O25" s="39"/>
    </row>
    <row r="26" spans="1:15" x14ac:dyDescent="0.25">
      <c r="A26" s="79" t="s">
        <v>364</v>
      </c>
      <c r="B26" s="104" t="s">
        <v>368</v>
      </c>
      <c r="C26" s="104"/>
      <c r="D26" s="104" t="s">
        <v>371</v>
      </c>
      <c r="E26" s="104"/>
      <c r="F26" s="104"/>
      <c r="G26" s="104"/>
      <c r="H26" s="104"/>
      <c r="I26" s="104"/>
      <c r="J26" s="39" t="s">
        <v>379</v>
      </c>
      <c r="K26" s="39"/>
      <c r="L26" s="39"/>
      <c r="M26" s="39"/>
      <c r="N26" s="39"/>
      <c r="O26" s="39"/>
    </row>
    <row r="27" spans="1:15" ht="14.45" customHeight="1" x14ac:dyDescent="0.25">
      <c r="A27" s="104" t="s">
        <v>365</v>
      </c>
      <c r="B27" s="104" t="s">
        <v>369</v>
      </c>
      <c r="C27" s="104"/>
      <c r="D27" s="104" t="s">
        <v>372</v>
      </c>
      <c r="E27" s="104"/>
      <c r="F27" s="104"/>
      <c r="G27" s="104"/>
      <c r="H27" s="104"/>
      <c r="I27" s="104"/>
      <c r="J27" s="133" t="s">
        <v>811</v>
      </c>
      <c r="K27" s="133"/>
      <c r="L27" s="133"/>
      <c r="M27" s="133"/>
      <c r="N27" s="133"/>
      <c r="O27" s="133"/>
    </row>
    <row r="28" spans="1:15" x14ac:dyDescent="0.25">
      <c r="A28" s="104"/>
      <c r="B28" s="104"/>
      <c r="C28" s="104"/>
      <c r="D28" s="104"/>
      <c r="E28" s="104"/>
      <c r="F28" s="104"/>
      <c r="G28" s="104"/>
      <c r="H28" s="104"/>
      <c r="I28" s="104"/>
      <c r="J28" s="133"/>
      <c r="K28" s="133"/>
      <c r="L28" s="133"/>
      <c r="M28" s="133"/>
      <c r="N28" s="133"/>
      <c r="O28" s="133"/>
    </row>
    <row r="29" spans="1:15" x14ac:dyDescent="0.25">
      <c r="A29" s="79" t="s">
        <v>306</v>
      </c>
      <c r="B29" s="104" t="s">
        <v>307</v>
      </c>
      <c r="C29" s="104"/>
      <c r="D29" s="104" t="s">
        <v>380</v>
      </c>
      <c r="E29" s="104"/>
      <c r="F29" s="104"/>
      <c r="G29" s="104"/>
      <c r="H29" s="104"/>
      <c r="I29" s="104"/>
      <c r="J29" s="39" t="s">
        <v>381</v>
      </c>
      <c r="K29" s="39"/>
      <c r="L29" s="39"/>
      <c r="M29" s="39"/>
      <c r="N29" s="39"/>
      <c r="O29" s="39"/>
    </row>
    <row r="30" spans="1:15" x14ac:dyDescent="0.25">
      <c r="A30" s="104" t="s">
        <v>382</v>
      </c>
      <c r="B30" s="104" t="s">
        <v>383</v>
      </c>
      <c r="C30" s="104"/>
      <c r="D30" s="104" t="s">
        <v>380</v>
      </c>
      <c r="E30" s="104"/>
      <c r="F30" s="104"/>
      <c r="G30" s="104"/>
      <c r="H30" s="104"/>
      <c r="I30" s="104"/>
      <c r="J30" s="133" t="s">
        <v>384</v>
      </c>
      <c r="K30" s="133"/>
      <c r="L30" s="133"/>
      <c r="M30" s="133"/>
      <c r="N30" s="133"/>
      <c r="O30" s="133"/>
    </row>
    <row r="31" spans="1:15" x14ac:dyDescent="0.25">
      <c r="A31" s="104"/>
      <c r="B31" s="104"/>
      <c r="C31" s="104"/>
      <c r="D31" s="104"/>
      <c r="E31" s="104"/>
      <c r="F31" s="104"/>
      <c r="G31" s="104"/>
      <c r="H31" s="104"/>
      <c r="I31" s="104"/>
      <c r="J31" s="133"/>
      <c r="K31" s="133"/>
      <c r="L31" s="133"/>
      <c r="M31" s="133"/>
      <c r="N31" s="133"/>
      <c r="O31" s="133"/>
    </row>
    <row r="32" spans="1:15" ht="14.45" customHeight="1" x14ac:dyDescent="0.25">
      <c r="A32" s="104" t="s">
        <v>263</v>
      </c>
      <c r="B32" s="104" t="s">
        <v>264</v>
      </c>
      <c r="C32" s="104"/>
      <c r="D32" s="184" t="s">
        <v>385</v>
      </c>
      <c r="E32" s="184"/>
      <c r="F32" s="184"/>
      <c r="G32" s="184"/>
      <c r="H32" s="184"/>
      <c r="I32" s="184"/>
      <c r="J32" s="39" t="s">
        <v>266</v>
      </c>
      <c r="K32" s="39"/>
      <c r="L32" s="39"/>
      <c r="M32" s="39"/>
      <c r="N32" s="39"/>
      <c r="O32" s="39"/>
    </row>
    <row r="33" spans="1:15" x14ac:dyDescent="0.25">
      <c r="A33" s="104"/>
      <c r="B33" s="104"/>
      <c r="C33" s="104"/>
      <c r="D33" s="184"/>
      <c r="E33" s="184"/>
      <c r="F33" s="184"/>
      <c r="G33" s="184"/>
      <c r="H33" s="184"/>
      <c r="I33" s="184"/>
      <c r="J33" s="39"/>
      <c r="K33" s="39"/>
      <c r="L33" s="39"/>
      <c r="M33" s="39"/>
      <c r="N33" s="39"/>
      <c r="O33" s="39"/>
    </row>
    <row r="34" spans="1:15" x14ac:dyDescent="0.25">
      <c r="A34" s="104"/>
      <c r="B34" s="104"/>
      <c r="C34" s="104"/>
      <c r="D34" s="184"/>
      <c r="E34" s="184"/>
      <c r="F34" s="184"/>
      <c r="G34" s="184"/>
      <c r="H34" s="184"/>
      <c r="I34" s="184"/>
      <c r="J34" s="39"/>
      <c r="K34" s="39"/>
      <c r="L34" s="39"/>
      <c r="M34" s="39"/>
      <c r="N34" s="39"/>
      <c r="O34" s="39"/>
    </row>
    <row r="35" spans="1:15" x14ac:dyDescent="0.25">
      <c r="A35" s="104"/>
      <c r="B35" s="104"/>
      <c r="C35" s="104"/>
      <c r="D35" s="184"/>
      <c r="E35" s="184"/>
      <c r="F35" s="184"/>
      <c r="G35" s="184"/>
      <c r="H35" s="184"/>
      <c r="I35" s="184"/>
      <c r="J35" s="39"/>
      <c r="K35" s="39"/>
      <c r="L35" s="39"/>
      <c r="M35" s="39"/>
      <c r="N35" s="39"/>
      <c r="O35" s="39"/>
    </row>
    <row r="36" spans="1:15" x14ac:dyDescent="0.25">
      <c r="A36" s="104"/>
      <c r="B36" s="104"/>
      <c r="C36" s="104"/>
      <c r="D36" s="184"/>
      <c r="E36" s="184"/>
      <c r="F36" s="184"/>
      <c r="G36" s="184"/>
      <c r="H36" s="184"/>
      <c r="I36" s="184"/>
      <c r="J36" s="39"/>
      <c r="K36" s="39"/>
      <c r="L36" s="39"/>
      <c r="M36" s="39"/>
      <c r="N36" s="39"/>
      <c r="O36" s="39"/>
    </row>
    <row r="37" spans="1:15" x14ac:dyDescent="0.25">
      <c r="A37" s="104"/>
      <c r="B37" s="104"/>
      <c r="C37" s="104"/>
      <c r="D37" s="184"/>
      <c r="E37" s="184"/>
      <c r="F37" s="184"/>
      <c r="G37" s="184"/>
      <c r="H37" s="184"/>
      <c r="I37" s="184"/>
      <c r="J37" s="39"/>
      <c r="K37" s="39"/>
      <c r="L37" s="39"/>
      <c r="M37" s="39"/>
      <c r="N37" s="39"/>
      <c r="O37" s="39"/>
    </row>
    <row r="38" spans="1:15" x14ac:dyDescent="0.25">
      <c r="A38" s="232" t="s">
        <v>389</v>
      </c>
    </row>
  </sheetData>
  <sheetProtection algorithmName="SHA-512" hashValue="MvwFeE/IZb7Tx7+vuV3psLTz5hxtSBktXNsUCFMAwpV5TMUaWDBka466Oq9c2js6fsBz/vsmGKdY+JfXxnYU0Q==" saltValue="Wp9zgJXgh7yxjot/6valPQ==" spinCount="100000" sheet="1" objects="1" scenarios="1"/>
  <mergeCells count="44">
    <mergeCell ref="B30:C31"/>
    <mergeCell ref="A30:A31"/>
    <mergeCell ref="D32:I37"/>
    <mergeCell ref="J32:O37"/>
    <mergeCell ref="B32:C37"/>
    <mergeCell ref="A32:A37"/>
    <mergeCell ref="J30:O31"/>
    <mergeCell ref="D30:I31"/>
    <mergeCell ref="B27:C28"/>
    <mergeCell ref="A27:A28"/>
    <mergeCell ref="B29:C29"/>
    <mergeCell ref="D29:I29"/>
    <mergeCell ref="J29:O29"/>
    <mergeCell ref="J27:O28"/>
    <mergeCell ref="D27:I28"/>
    <mergeCell ref="D24:I24"/>
    <mergeCell ref="D25:I25"/>
    <mergeCell ref="D26:I26"/>
    <mergeCell ref="J24:O24"/>
    <mergeCell ref="J25:O25"/>
    <mergeCell ref="J26:O26"/>
    <mergeCell ref="J23:O23"/>
    <mergeCell ref="B21:C21"/>
    <mergeCell ref="D21:I21"/>
    <mergeCell ref="J21:O21"/>
    <mergeCell ref="B22:C22"/>
    <mergeCell ref="D22:I22"/>
    <mergeCell ref="J22:O22"/>
    <mergeCell ref="B25:C25"/>
    <mergeCell ref="B26:C26"/>
    <mergeCell ref="A1:O2"/>
    <mergeCell ref="A4:O5"/>
    <mergeCell ref="B7:O8"/>
    <mergeCell ref="B10:O11"/>
    <mergeCell ref="A16:O17"/>
    <mergeCell ref="B24:C24"/>
    <mergeCell ref="B19:C19"/>
    <mergeCell ref="D19:I19"/>
    <mergeCell ref="J19:O19"/>
    <mergeCell ref="B20:C20"/>
    <mergeCell ref="D20:I20"/>
    <mergeCell ref="J20:O20"/>
    <mergeCell ref="B23:C23"/>
    <mergeCell ref="D23:I23"/>
  </mergeCells>
  <hyperlinks>
    <hyperlink ref="A1:O2" location="Main!A1" display="გრძელი QT სინდრომი (Long QT syndrome - LQS)" xr:uid="{84188452-D06E-4D14-9A70-1B2C5F18F166}"/>
    <hyperlink ref="A4:O5" location="Main!A1" display="გრძელი QT სინდრომი (Long QT syndrome - LQS)" xr:uid="{E8EFCE53-4CC6-41AC-AE0E-BEC05F46E19B}"/>
    <hyperlink ref="A16:O17" location="Main!A1" display="გრძელი QT სინდრომი (Long QT syndrome - LQS)" xr:uid="{0AA3D212-D2A4-4E53-9394-89593D5A51D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Main</vt:lpstr>
      <vt:lpstr>Proband</vt:lpstr>
      <vt:lpstr>Genes</vt:lpstr>
      <vt:lpstr>LQTS</vt:lpstr>
      <vt:lpstr>CPVT</vt:lpstr>
      <vt:lpstr>BrS</vt:lpstr>
      <vt:lpstr>CCD</vt:lpstr>
      <vt:lpstr>SQTS</vt:lpstr>
      <vt:lpstr>AF</vt:lpstr>
      <vt:lpstr>SND</vt:lpstr>
      <vt:lpstr>ERS</vt:lpstr>
      <vt:lpstr>HCM</vt:lpstr>
      <vt:lpstr>DCM</vt:lpstr>
      <vt:lpstr>ACM</vt:lpstr>
      <vt:lpstr>LVNC</vt:lpstr>
      <vt:lpstr>RCM</vt:lpstr>
      <vt:lpstr>SCD</vt:lpstr>
      <vt:lpstr>CHD</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KC</dc:creator>
  <cp:lastModifiedBy>User</cp:lastModifiedBy>
  <dcterms:created xsi:type="dcterms:W3CDTF">2023-01-22T14:57:12Z</dcterms:created>
  <dcterms:modified xsi:type="dcterms:W3CDTF">2025-05-19T13:28:24Z</dcterms:modified>
</cp:coreProperties>
</file>